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Janíčková\Komunikace\Prováděné stavby\2024\Parkoviště v Sídlišti 6.května Zubří-u MK před MŠ a v areálu MA\"/>
    </mc:Choice>
  </mc:AlternateContent>
  <xr:revisionPtr revIDLastSave="0" documentId="13_ncr:1_{3DD864BA-D1EE-4F97-B6B6-A6862F6F2BE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ekapitulace stavby" sheetId="1" r:id="rId1"/>
    <sheet name="Zubri006 - Parkoviště na ..." sheetId="2" r:id="rId2"/>
    <sheet name="Seznam figur" sheetId="3" r:id="rId3"/>
  </sheets>
  <definedNames>
    <definedName name="_xlnm._FilterDatabase" localSheetId="1" hidden="1">'Zubri006 - Parkoviště na ...'!$C$122:$K$271</definedName>
    <definedName name="_xlnm.Print_Titles" localSheetId="0">'Rekapitulace stavby'!$92:$92</definedName>
    <definedName name="_xlnm.Print_Titles" localSheetId="2">'Seznam figur'!$9:$9</definedName>
    <definedName name="_xlnm.Print_Titles" localSheetId="1">'Zubri006 - Parkoviště na ...'!$122:$122</definedName>
    <definedName name="_xlnm.Print_Area" localSheetId="0">'Rekapitulace stavby'!$D$4:$AO$76,'Rekapitulace stavby'!$C$82:$AQ$96</definedName>
    <definedName name="_xlnm.Print_Area" localSheetId="2">'Seznam figur'!$C$4:$G$52</definedName>
    <definedName name="_xlnm.Print_Area" localSheetId="1">'Zubri006 - Parkoviště na ...'!$C$4:$J$76,'Zubri006 - Parkoviště na ...'!$C$82:$J$106,'Zubri006 - Parkoviště na ...'!$C$112:$K$271</definedName>
  </definedNames>
  <calcPr calcId="181029"/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 s="1"/>
  <c r="BI271" i="2"/>
  <c r="BH271" i="2"/>
  <c r="BG271" i="2"/>
  <c r="BF271" i="2"/>
  <c r="T271" i="2"/>
  <c r="T270" i="2"/>
  <c r="R271" i="2"/>
  <c r="R270" i="2" s="1"/>
  <c r="P271" i="2"/>
  <c r="P270" i="2"/>
  <c r="BI269" i="2"/>
  <c r="BH269" i="2"/>
  <c r="BG269" i="2"/>
  <c r="BF269" i="2"/>
  <c r="T269" i="2"/>
  <c r="T268" i="2"/>
  <c r="R269" i="2"/>
  <c r="R268" i="2"/>
  <c r="P269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T261" i="2" s="1"/>
  <c r="R262" i="2"/>
  <c r="R261" i="2"/>
  <c r="P262" i="2"/>
  <c r="P261" i="2" s="1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J120" i="2"/>
  <c r="F119" i="2"/>
  <c r="F117" i="2"/>
  <c r="E115" i="2"/>
  <c r="J90" i="2"/>
  <c r="F89" i="2"/>
  <c r="F87" i="2"/>
  <c r="J19" i="2"/>
  <c r="E19" i="2"/>
  <c r="J119" i="2" s="1"/>
  <c r="J18" i="2"/>
  <c r="J16" i="2"/>
  <c r="E16" i="2"/>
  <c r="F90" i="2" s="1"/>
  <c r="J15" i="2"/>
  <c r="J10" i="2"/>
  <c r="J117" i="2" s="1"/>
  <c r="L90" i="1"/>
  <c r="AM90" i="1"/>
  <c r="AM89" i="1"/>
  <c r="L89" i="1"/>
  <c r="AM87" i="1"/>
  <c r="L87" i="1"/>
  <c r="L85" i="1"/>
  <c r="L84" i="1"/>
  <c r="BK267" i="2"/>
  <c r="J262" i="2"/>
  <c r="J254" i="2"/>
  <c r="BK250" i="2"/>
  <c r="BK245" i="2"/>
  <c r="BK244" i="2"/>
  <c r="BK238" i="2"/>
  <c r="J233" i="2"/>
  <c r="BK222" i="2"/>
  <c r="J213" i="2"/>
  <c r="BK207" i="2"/>
  <c r="J204" i="2"/>
  <c r="J199" i="2"/>
  <c r="BK186" i="2"/>
  <c r="BK181" i="2"/>
  <c r="BK175" i="2"/>
  <c r="J168" i="2"/>
  <c r="BK152" i="2"/>
  <c r="J141" i="2"/>
  <c r="BK269" i="2"/>
  <c r="J266" i="2"/>
  <c r="BK168" i="2"/>
  <c r="J157" i="2"/>
  <c r="J133" i="2"/>
  <c r="J131" i="2"/>
  <c r="BK252" i="2"/>
  <c r="J245" i="2"/>
  <c r="J238" i="2"/>
  <c r="J229" i="2"/>
  <c r="BK221" i="2"/>
  <c r="BK218" i="2"/>
  <c r="J215" i="2"/>
  <c r="BK213" i="2"/>
  <c r="BK209" i="2"/>
  <c r="BK205" i="2"/>
  <c r="J186" i="2"/>
  <c r="J179" i="2"/>
  <c r="J175" i="2"/>
  <c r="J169" i="2"/>
  <c r="BK130" i="2"/>
  <c r="AS94" i="1"/>
  <c r="J269" i="2"/>
  <c r="BK265" i="2"/>
  <c r="J257" i="2"/>
  <c r="BK254" i="2"/>
  <c r="J248" i="2"/>
  <c r="BK240" i="2"/>
  <c r="BK233" i="2"/>
  <c r="BK223" i="2"/>
  <c r="J221" i="2"/>
  <c r="BK215" i="2"/>
  <c r="BK210" i="2"/>
  <c r="BK208" i="2"/>
  <c r="J193" i="2"/>
  <c r="J184" i="2"/>
  <c r="BK179" i="2"/>
  <c r="J152" i="2"/>
  <c r="J138" i="2"/>
  <c r="BK128" i="2"/>
  <c r="J265" i="2"/>
  <c r="BK262" i="2"/>
  <c r="J256" i="2"/>
  <c r="J252" i="2"/>
  <c r="J246" i="2"/>
  <c r="J240" i="2"/>
  <c r="J235" i="2"/>
  <c r="BK229" i="2"/>
  <c r="BK216" i="2"/>
  <c r="J208" i="2"/>
  <c r="J205" i="2"/>
  <c r="BK201" i="2"/>
  <c r="BK193" i="2"/>
  <c r="BK191" i="2"/>
  <c r="BK184" i="2"/>
  <c r="BK176" i="2"/>
  <c r="BK169" i="2"/>
  <c r="J158" i="2"/>
  <c r="BK133" i="2"/>
  <c r="J271" i="2"/>
  <c r="J267" i="2"/>
  <c r="BK259" i="2"/>
  <c r="BK158" i="2"/>
  <c r="BK138" i="2"/>
  <c r="BK132" i="2"/>
  <c r="J259" i="2"/>
  <c r="BK248" i="2"/>
  <c r="J244" i="2"/>
  <c r="BK231" i="2"/>
  <c r="J223" i="2"/>
  <c r="J216" i="2"/>
  <c r="J214" i="2"/>
  <c r="J210" i="2"/>
  <c r="J207" i="2"/>
  <c r="J201" i="2"/>
  <c r="BK199" i="2"/>
  <c r="J176" i="2"/>
  <c r="J174" i="2"/>
  <c r="BK157" i="2"/>
  <c r="J132" i="2"/>
  <c r="BK131" i="2"/>
  <c r="J128" i="2"/>
  <c r="J126" i="2"/>
  <c r="BK271" i="2"/>
  <c r="BK266" i="2"/>
  <c r="BK257" i="2"/>
  <c r="BK256" i="2"/>
  <c r="J250" i="2"/>
  <c r="BK246" i="2"/>
  <c r="BK235" i="2"/>
  <c r="J231" i="2"/>
  <c r="J222" i="2"/>
  <c r="J218" i="2"/>
  <c r="BK214" i="2"/>
  <c r="J209" i="2"/>
  <c r="BK204" i="2"/>
  <c r="J191" i="2"/>
  <c r="J181" i="2"/>
  <c r="BK174" i="2"/>
  <c r="BK141" i="2"/>
  <c r="J130" i="2"/>
  <c r="BK126" i="2"/>
  <c r="BK125" i="2" l="1"/>
  <c r="R125" i="2"/>
  <c r="BK167" i="2"/>
  <c r="J167" i="2"/>
  <c r="J97" i="2" s="1"/>
  <c r="T167" i="2"/>
  <c r="BK206" i="2"/>
  <c r="J206" i="2"/>
  <c r="J99" i="2" s="1"/>
  <c r="R206" i="2"/>
  <c r="BK247" i="2"/>
  <c r="J247" i="2"/>
  <c r="J100" i="2" s="1"/>
  <c r="R247" i="2"/>
  <c r="P264" i="2"/>
  <c r="P263" i="2"/>
  <c r="P125" i="2"/>
  <c r="T125" i="2"/>
  <c r="P167" i="2"/>
  <c r="R167" i="2"/>
  <c r="BK203" i="2"/>
  <c r="J203" i="2"/>
  <c r="J98" i="2"/>
  <c r="P203" i="2"/>
  <c r="R203" i="2"/>
  <c r="T203" i="2"/>
  <c r="P206" i="2"/>
  <c r="T206" i="2"/>
  <c r="P247" i="2"/>
  <c r="T247" i="2"/>
  <c r="BK264" i="2"/>
  <c r="J264" i="2"/>
  <c r="J103" i="2" s="1"/>
  <c r="R264" i="2"/>
  <c r="R263" i="2"/>
  <c r="T264" i="2"/>
  <c r="T263" i="2" s="1"/>
  <c r="BK261" i="2"/>
  <c r="J261" i="2"/>
  <c r="J101" i="2"/>
  <c r="BK268" i="2"/>
  <c r="J268" i="2"/>
  <c r="J104" i="2"/>
  <c r="BK270" i="2"/>
  <c r="J270" i="2" s="1"/>
  <c r="J105" i="2" s="1"/>
  <c r="BE131" i="2"/>
  <c r="BE132" i="2"/>
  <c r="BE152" i="2"/>
  <c r="BE158" i="2"/>
  <c r="BE168" i="2"/>
  <c r="BE174" i="2"/>
  <c r="BE176" i="2"/>
  <c r="BE181" i="2"/>
  <c r="BE186" i="2"/>
  <c r="BE207" i="2"/>
  <c r="BE209" i="2"/>
  <c r="BE213" i="2"/>
  <c r="BE238" i="2"/>
  <c r="BE244" i="2"/>
  <c r="BE245" i="2"/>
  <c r="BE252" i="2"/>
  <c r="BE265" i="2"/>
  <c r="BE267" i="2"/>
  <c r="J89" i="2"/>
  <c r="BE133" i="2"/>
  <c r="BE138" i="2"/>
  <c r="BE141" i="2"/>
  <c r="BE193" i="2"/>
  <c r="BE204" i="2"/>
  <c r="BE208" i="2"/>
  <c r="BE210" i="2"/>
  <c r="BE214" i="2"/>
  <c r="BE216" i="2"/>
  <c r="BE218" i="2"/>
  <c r="BE222" i="2"/>
  <c r="BE229" i="2"/>
  <c r="BE250" i="2"/>
  <c r="BE256" i="2"/>
  <c r="BE257" i="2"/>
  <c r="J87" i="2"/>
  <c r="F120" i="2"/>
  <c r="BE126" i="2"/>
  <c r="BE157" i="2"/>
  <c r="BE169" i="2"/>
  <c r="BE175" i="2"/>
  <c r="BE266" i="2"/>
  <c r="BE269" i="2"/>
  <c r="BE128" i="2"/>
  <c r="BE130" i="2"/>
  <c r="BE179" i="2"/>
  <c r="BE184" i="2"/>
  <c r="BE191" i="2"/>
  <c r="BE199" i="2"/>
  <c r="BE201" i="2"/>
  <c r="BE205" i="2"/>
  <c r="BE215" i="2"/>
  <c r="BE221" i="2"/>
  <c r="BE223" i="2"/>
  <c r="BE231" i="2"/>
  <c r="BE233" i="2"/>
  <c r="BE235" i="2"/>
  <c r="BE240" i="2"/>
  <c r="BE246" i="2"/>
  <c r="BE248" i="2"/>
  <c r="BE254" i="2"/>
  <c r="BE259" i="2"/>
  <c r="BE262" i="2"/>
  <c r="BE271" i="2"/>
  <c r="F34" i="2"/>
  <c r="BC95" i="1"/>
  <c r="BC94" i="1"/>
  <c r="AY94" i="1" s="1"/>
  <c r="F33" i="2"/>
  <c r="BB95" i="1"/>
  <c r="BB94" i="1"/>
  <c r="W31" i="1" s="1"/>
  <c r="F35" i="2"/>
  <c r="BD95" i="1"/>
  <c r="BD94" i="1"/>
  <c r="W33" i="1" s="1"/>
  <c r="F32" i="2"/>
  <c r="BA95" i="1"/>
  <c r="BA94" i="1"/>
  <c r="AW94" i="1" s="1"/>
  <c r="AK30" i="1" s="1"/>
  <c r="J32" i="2"/>
  <c r="AW95" i="1"/>
  <c r="P124" i="2" l="1"/>
  <c r="P123" i="2" s="1"/>
  <c r="AU95" i="1" s="1"/>
  <c r="AU94" i="1" s="1"/>
  <c r="T124" i="2"/>
  <c r="T123" i="2" s="1"/>
  <c r="R124" i="2"/>
  <c r="R123" i="2"/>
  <c r="BK124" i="2"/>
  <c r="J124" i="2" s="1"/>
  <c r="J95" i="2" s="1"/>
  <c r="J125" i="2"/>
  <c r="J96" i="2"/>
  <c r="BK263" i="2"/>
  <c r="J263" i="2" s="1"/>
  <c r="J102" i="2" s="1"/>
  <c r="AX94" i="1"/>
  <c r="W32" i="1"/>
  <c r="W30" i="1"/>
  <c r="J31" i="2"/>
  <c r="AV95" i="1" s="1"/>
  <c r="AT95" i="1" s="1"/>
  <c r="F31" i="2"/>
  <c r="AZ95" i="1"/>
  <c r="AZ94" i="1" s="1"/>
  <c r="W29" i="1" s="1"/>
  <c r="BK123" i="2" l="1"/>
  <c r="J123" i="2"/>
  <c r="J28" i="2" s="1"/>
  <c r="AG95" i="1" s="1"/>
  <c r="AG94" i="1" s="1"/>
  <c r="AK26" i="1" s="1"/>
  <c r="AK35" i="1" s="1"/>
  <c r="AV94" i="1"/>
  <c r="AK29" i="1"/>
  <c r="J37" i="2" l="1"/>
  <c r="J94" i="2"/>
  <c r="AN95" i="1"/>
  <c r="AT94" i="1"/>
  <c r="AN94" i="1" l="1"/>
</calcChain>
</file>

<file path=xl/sharedStrings.xml><?xml version="1.0" encoding="utf-8"?>
<sst xmlns="http://schemas.openxmlformats.org/spreadsheetml/2006/main" count="2084" uniqueCount="444">
  <si>
    <t>Export Komplet</t>
  </si>
  <si>
    <t/>
  </si>
  <si>
    <t>2.0</t>
  </si>
  <si>
    <t>False</t>
  </si>
  <si>
    <t>{3696851f-9025-4c7f-9649-15dc2eb045a8}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</si>
  <si>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</si>
  <si>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</si>
  <si>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</si>
  <si>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</si>
  <si>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</si>
  <si>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</si>
  <si>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</si>
  <si>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</si>
  <si>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</si>
  <si>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Zubri006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</si>
  <si>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</si>
  <si>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</si>
  <si>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</si>
  <si>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</si>
  <si>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</si>
  <si>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Zubří</t>
  </si>
  <si>
    <t>Datum:</t>
  </si>
  <si>
    <t>21. 2. 2024</t>
  </si>
  <si>
    <t>Zadavatel:</t>
  </si>
  <si>
    <t>IČ:</t>
  </si>
  <si>
    <t>Město zubří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</si>
  <si>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</si>
  <si>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</si>
  <si>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</si>
  <si>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</si>
  <si>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</si>
  <si>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</si>
  <si>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</si>
  <si>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</si>
  <si>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</si>
  <si>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</si>
  <si>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</si>
  <si>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</si>
  <si>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</si>
  <si>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</si>
  <si>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</si>
  <si>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</si>
  <si>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</si>
  <si>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</si>
  <si>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</si>
  <si>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</si>
  <si>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</si>
  <si>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</si>
  <si>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</si>
  <si>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</si>
  <si>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</si>
  <si>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</si>
  <si>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</si>
  <si>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</si>
  <si>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</si>
  <si>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</si>
  <si>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</si>
  <si>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</si>
  <si>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</si>
  <si>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</si>
  <si>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</si>
  <si>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</si>
  <si>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</si>
  <si>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</si>
  <si>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</si>
  <si>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</si>
  <si>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</si>
  <si>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</si>
  <si>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</si>
  <si>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</si>
  <si>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</si>
  <si>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</si>
  <si>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</si>
  <si>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</si>
  <si>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</si>
  <si>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</si>
  <si>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</si>
  <si>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</si>
  <si>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</si>
  <si>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</si>
  <si>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</si>
  <si>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</si>
  <si>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or</t>
  </si>
  <si>
    <t>560</t>
  </si>
  <si>
    <t>2</t>
  </si>
  <si>
    <t>185,085</t>
  </si>
  <si>
    <t>KRYCÍ LIST SOUPISU PRACÍ</t>
  </si>
  <si>
    <t>k</t>
  </si>
  <si>
    <t>35,5</t>
  </si>
  <si>
    <t>sut1</t>
  </si>
  <si>
    <t>7,045</t>
  </si>
  <si>
    <t>sut</t>
  </si>
  <si>
    <t>14,555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</si>
  <si>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</si>
  <si>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</si>
  <si>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</si>
  <si>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</si>
  <si>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</si>
  <si>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</si>
  <si>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</si>
  <si>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</si>
  <si>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</si>
  <si>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</si>
  <si>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</si>
  <si>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</si>
  <si>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</si>
  <si>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</si>
  <si>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</si>
  <si>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</si>
  <si>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</si>
  <si>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</si>
  <si>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</si>
  <si>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</si>
  <si>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</si>
  <si>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</si>
  <si>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</si>
  <si>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</si>
  <si>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</si>
  <si>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</si>
  <si>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</si>
  <si>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</si>
  <si>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</si>
  <si>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</si>
  <si>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</si>
  <si>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</si>
  <si>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</si>
  <si>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</si>
  <si>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113107341</t>
  </si>
  <si>
    <t>Odstranění podkladu živičného tl 50 mm strojně pl do 50 m2</t>
  </si>
  <si>
    <t>m2</t>
  </si>
  <si>
    <t>CS ÚRS 2024 01</t>
  </si>
  <si>
    <t>4</t>
  </si>
  <si>
    <t>251441359</t>
  </si>
  <si>
    <t>VV</t>
  </si>
  <si>
    <t>113154112</t>
  </si>
  <si>
    <t>Frézování živičného krytu tl 40 mm pruh š 0,5 m pl do 500 m2 bez překážek v trase</t>
  </si>
  <si>
    <t>-2123701546</t>
  </si>
  <si>
    <t>3</t>
  </si>
  <si>
    <t>113202111</t>
  </si>
  <si>
    <t>Vytrhání obrub krajníků obrubníků stojatých</t>
  </si>
  <si>
    <t>m</t>
  </si>
  <si>
    <t>760858256</t>
  </si>
  <si>
    <t>119003211</t>
  </si>
  <si>
    <t>Mobilní plotová zábrana s reflexním pásem výšky do 1,5 m pro zabezpečení výkopu zřízení</t>
  </si>
  <si>
    <t>-1318763379</t>
  </si>
  <si>
    <t>5</t>
  </si>
  <si>
    <t>119003212</t>
  </si>
  <si>
    <t>Mobilní plotová zábrana s reflexním pásem výšky do 1,5 m pro zabezpečení výkopu odstranění</t>
  </si>
  <si>
    <t>716032219</t>
  </si>
  <si>
    <t>6</t>
  </si>
  <si>
    <t>121151123</t>
  </si>
  <si>
    <t>Sejmutí ornice plochy přes 500 m2 tl vrstvy do 200 mm strojně</t>
  </si>
  <si>
    <t>1120964331</t>
  </si>
  <si>
    <t>8,0*62,65</t>
  </si>
  <si>
    <t>7,25*8,0</t>
  </si>
  <si>
    <t>Mezisoučet</t>
  </si>
  <si>
    <t>7</t>
  </si>
  <si>
    <t>122211101</t>
  </si>
  <si>
    <t>Odkopávky a prokopávky v hornině třídy těžitelnosti I, skupiny 3 ručně</t>
  </si>
  <si>
    <t>m3</t>
  </si>
  <si>
    <t>-138222324</t>
  </si>
  <si>
    <t>u oplocení</t>
  </si>
  <si>
    <t>v*0,1</t>
  </si>
  <si>
    <t>8</t>
  </si>
  <si>
    <t>122252204</t>
  </si>
  <si>
    <t>Odkopávky a prokopávky nezapažené pro silnice a dálnice v hornině třídy těžitelnosti I objem do 500 m3 strojně</t>
  </si>
  <si>
    <t>1463945119</t>
  </si>
  <si>
    <t>parkoviště</t>
  </si>
  <si>
    <t>(5,1+0,45)*(62,65+0,45*2)*0,52</t>
  </si>
  <si>
    <t>chodník</t>
  </si>
  <si>
    <t>8,0*(7,25+0,3)*0,26</t>
  </si>
  <si>
    <t>62,65*1,5*0,26</t>
  </si>
  <si>
    <t>kačírek</t>
  </si>
  <si>
    <t>62,65*(8,0-5,1-1,5)*0,2</t>
  </si>
  <si>
    <t>-or*0,1</t>
  </si>
  <si>
    <t>Součet</t>
  </si>
  <si>
    <t>v*0,9</t>
  </si>
  <si>
    <t>9</t>
  </si>
  <si>
    <t>162651112</t>
  </si>
  <si>
    <t>Vodorovné přemístění přes 4 000 do 5000 m výkopku/sypaniny z horniny třídy těžitelnosti I skupiny 1 až 3</t>
  </si>
  <si>
    <t>-1622928375</t>
  </si>
  <si>
    <t>odvoz zeminy a ornice upřesní investor</t>
  </si>
  <si>
    <t>or*0,1</t>
  </si>
  <si>
    <t>10</t>
  </si>
  <si>
    <t>171251201</t>
  </si>
  <si>
    <t>Uložení sypaniny na skládky nebo meziskládky</t>
  </si>
  <si>
    <t>884405374</t>
  </si>
  <si>
    <t>11</t>
  </si>
  <si>
    <t>181152302</t>
  </si>
  <si>
    <t>Úprava pláně pro silnice a dálnice v zářezech se zhutněním</t>
  </si>
  <si>
    <t>-1024908231</t>
  </si>
  <si>
    <t>(5,1+0,45)*(62,65+0,45*2)</t>
  </si>
  <si>
    <t>8,0*(7,25+0,3)</t>
  </si>
  <si>
    <t>62,65*1,5</t>
  </si>
  <si>
    <t>62,65*(8,0-5,1-1,5)</t>
  </si>
  <si>
    <t>Komunikace pozemní</t>
  </si>
  <si>
    <t>564761111</t>
  </si>
  <si>
    <t>Podklad z kameniva hrubého drceného vel. 32-63 mm plochy přes 100 m2 tl 200 mm</t>
  </si>
  <si>
    <t>2029121638</t>
  </si>
  <si>
    <t>13</t>
  </si>
  <si>
    <t>564831011</t>
  </si>
  <si>
    <t>Podklad ze štěrkodrtě ŠD plochy do 100 m2 tl 100 mm</t>
  </si>
  <si>
    <t>1220162877</t>
  </si>
  <si>
    <t>pod obrubníky</t>
  </si>
  <si>
    <t>138,6*0,45</t>
  </si>
  <si>
    <t>76*0,3</t>
  </si>
  <si>
    <t>14</t>
  </si>
  <si>
    <t>564861111</t>
  </si>
  <si>
    <t>Podklad ze štěrkodrtě ŠD plochy přes 100 m2 tl 200 mm</t>
  </si>
  <si>
    <t>-836929034</t>
  </si>
  <si>
    <t>15</t>
  </si>
  <si>
    <t>1775799831</t>
  </si>
  <si>
    <t>16</t>
  </si>
  <si>
    <t>571908111</t>
  </si>
  <si>
    <t>Kryt vymývaným dekoračním kamenivem (kačírkem) tl 200 mm</t>
  </si>
  <si>
    <t>-1260964402</t>
  </si>
  <si>
    <t>88</t>
  </si>
  <si>
    <t>17</t>
  </si>
  <si>
    <t>573231111</t>
  </si>
  <si>
    <t>Postřik živičný spojovací ze silniční emulze v množství 0,70 kg/m2</t>
  </si>
  <si>
    <t>2124601165</t>
  </si>
  <si>
    <t>k*2</t>
  </si>
  <si>
    <t>18</t>
  </si>
  <si>
    <t>577134111</t>
  </si>
  <si>
    <t>Asfaltový beton vrstva obrusná ACO 11+ (ABS) tř. I tl 40 mm š do 3 m z nemodifikovaného asfaltu</t>
  </si>
  <si>
    <t>1770883612</t>
  </si>
  <si>
    <t>u silničního obrubníku</t>
  </si>
  <si>
    <t>71*0,5</t>
  </si>
  <si>
    <t>19</t>
  </si>
  <si>
    <t>577155112</t>
  </si>
  <si>
    <t>Asfaltový beton vrstva ložní ACL 16 (ABH) tl 60 mm š do 3 m z nemodifikovaného asfaltu</t>
  </si>
  <si>
    <t>2142164920</t>
  </si>
  <si>
    <t>20</t>
  </si>
  <si>
    <t>596211111</t>
  </si>
  <si>
    <t>Kladení zámkové dlažby komunikací pro pěší ručně tl 60 mm skupiny A pl přes 50 do 100 m2</t>
  </si>
  <si>
    <t>1002070480</t>
  </si>
  <si>
    <t>8,0*7,25</t>
  </si>
  <si>
    <t>152</t>
  </si>
  <si>
    <t>M</t>
  </si>
  <si>
    <t>59245018</t>
  </si>
  <si>
    <t>dlažba skladebná betonová 200x100mm tl 60mm přírodní</t>
  </si>
  <si>
    <t>1592663056</t>
  </si>
  <si>
    <t>152*1,03 'Přepočtené koeficientem množství</t>
  </si>
  <si>
    <t>22</t>
  </si>
  <si>
    <t>596212213</t>
  </si>
  <si>
    <t>Kladení zámkové dlažby pozemních komunikací ručně tl 80 mm skupiny A pl přes 300 m2</t>
  </si>
  <si>
    <t>-749038704</t>
  </si>
  <si>
    <t>5,1*62,65</t>
  </si>
  <si>
    <t>1,8*1,8*0,5</t>
  </si>
  <si>
    <t>322</t>
  </si>
  <si>
    <t>23</t>
  </si>
  <si>
    <t>59246069</t>
  </si>
  <si>
    <t>dlažba skladebná vsakovací betonová z více formátů o max. rozměrech 280x210mm tl 80mm přírodní</t>
  </si>
  <si>
    <t>-753338968</t>
  </si>
  <si>
    <t>322*1,02 'Přepočtené koeficientem množství</t>
  </si>
  <si>
    <t>24</t>
  </si>
  <si>
    <t>599141111</t>
  </si>
  <si>
    <t>Vyplnění spár mezi silničními dílci živičnou zálivkou</t>
  </si>
  <si>
    <t>1311076609</t>
  </si>
  <si>
    <t>63+8</t>
  </si>
  <si>
    <t>Trubní vedení</t>
  </si>
  <si>
    <t>25</t>
  </si>
  <si>
    <t>899133211</t>
  </si>
  <si>
    <t>Výměna (výšková úprava) vtokové mříže uliční vpusti s použitím betonových vyrovnávacích prvků</t>
  </si>
  <si>
    <t>kus</t>
  </si>
  <si>
    <t>1441000846</t>
  </si>
  <si>
    <t>26</t>
  </si>
  <si>
    <t>55242320</t>
  </si>
  <si>
    <t>mříž vtoková litinová plochá 500x500mm</t>
  </si>
  <si>
    <t>419712426</t>
  </si>
  <si>
    <t>Ostatní konstrukce a práce, bourání</t>
  </si>
  <si>
    <t>27</t>
  </si>
  <si>
    <t>914111111</t>
  </si>
  <si>
    <t>Montáž svislé dopravní značky do velikosti 1 m2 objímkami na sloupek nebo konzolu</t>
  </si>
  <si>
    <t>-346722505</t>
  </si>
  <si>
    <t>28</t>
  </si>
  <si>
    <t>40445625</t>
  </si>
  <si>
    <t>informativní značky provozní IP8, IP9, IP11-IP13 500x700mm</t>
  </si>
  <si>
    <t>816713779</t>
  </si>
  <si>
    <t>29</t>
  </si>
  <si>
    <t>RMAT0001</t>
  </si>
  <si>
    <t>značka dopravní  IP 12+O1</t>
  </si>
  <si>
    <t>-345080902</t>
  </si>
  <si>
    <t>30</t>
  </si>
  <si>
    <t>914511112</t>
  </si>
  <si>
    <t>Montáž sloupku dopravních značek délky do 3,5 m s betonovým základem a patkou D 60 mm</t>
  </si>
  <si>
    <t>1428596499</t>
  </si>
  <si>
    <t>V cenách -1112 a -1113 jsou započteny i náklady na hliníkovou patku s betonovým základem.</t>
  </si>
  <si>
    <t>31</t>
  </si>
  <si>
    <t>40445235</t>
  </si>
  <si>
    <t>sloupek pro dopravní značku Al D 60mm v 3,5m</t>
  </si>
  <si>
    <t>1520831746</t>
  </si>
  <si>
    <t>32</t>
  </si>
  <si>
    <t>40445256</t>
  </si>
  <si>
    <t>svorka upínací na sloupek dopravní značky D 60mm</t>
  </si>
  <si>
    <t>-874830287</t>
  </si>
  <si>
    <t>33</t>
  </si>
  <si>
    <t>40445253</t>
  </si>
  <si>
    <t>víčko plastové na sloupek D 60mm</t>
  </si>
  <si>
    <t>-983463740</t>
  </si>
  <si>
    <t>34</t>
  </si>
  <si>
    <t>915111112</t>
  </si>
  <si>
    <t>Vodorovné dopravní značení dělící čáry souvislé š 125 mm retroreflexní bílá barva</t>
  </si>
  <si>
    <t>425653152</t>
  </si>
  <si>
    <t>5,1*23</t>
  </si>
  <si>
    <t>35</t>
  </si>
  <si>
    <t>915131112</t>
  </si>
  <si>
    <t>Vodorovné dopravní značení přechody pro chodce, šipky, symboly retroreflexní bílá barva</t>
  </si>
  <si>
    <t>-1325458725</t>
  </si>
  <si>
    <t>invalida</t>
  </si>
  <si>
    <t>2,5*2</t>
  </si>
  <si>
    <t>36</t>
  </si>
  <si>
    <t>915611111</t>
  </si>
  <si>
    <t>Předznačení vodorovného liniového značení</t>
  </si>
  <si>
    <t>1533370682</t>
  </si>
  <si>
    <t>37</t>
  </si>
  <si>
    <t>915621111</t>
  </si>
  <si>
    <t>Předznačení vodorovného plošného značení</t>
  </si>
  <si>
    <t>-1533354068</t>
  </si>
  <si>
    <t>38</t>
  </si>
  <si>
    <t>916131213</t>
  </si>
  <si>
    <t>Osazení silničního obrubníku betonového stojatého s boční opěrou do lože z betonu prostého</t>
  </si>
  <si>
    <t>-536811352</t>
  </si>
  <si>
    <t>"nájezdový"  63</t>
  </si>
  <si>
    <t>"přechodový"   2</t>
  </si>
  <si>
    <t>"silniční"</t>
  </si>
  <si>
    <t>63+2,0+5,0-1,5+5,1</t>
  </si>
  <si>
    <t>39</t>
  </si>
  <si>
    <t>59217031</t>
  </si>
  <si>
    <t>obrubník silniční betonový 1000x150x250mm</t>
  </si>
  <si>
    <t>1894671663</t>
  </si>
  <si>
    <t>73,6*1,02 'Přepočtené koeficientem množství</t>
  </si>
  <si>
    <t>40</t>
  </si>
  <si>
    <t>59217029</t>
  </si>
  <si>
    <t>obrubník silniční betonový nájezdový 1000x150x150mm</t>
  </si>
  <si>
    <t>1297898716</t>
  </si>
  <si>
    <t>63*1,02 'Přepočtené koeficientem množství</t>
  </si>
  <si>
    <t>41</t>
  </si>
  <si>
    <t>59217030</t>
  </si>
  <si>
    <t>obrubník silniční betonový přechodový 1000x150x150-250mm</t>
  </si>
  <si>
    <t>160978059</t>
  </si>
  <si>
    <t>2*1,02 'Přepočtené koeficientem množství</t>
  </si>
  <si>
    <t>42</t>
  </si>
  <si>
    <t>916231213</t>
  </si>
  <si>
    <t>Osazení chodníkového obrubníku betonového stojatého s boční opěrou do lože z betonu prostého</t>
  </si>
  <si>
    <t>573955659</t>
  </si>
  <si>
    <t>63+8+1,5+1,5*2</t>
  </si>
  <si>
    <t>76</t>
  </si>
  <si>
    <t>43</t>
  </si>
  <si>
    <t>59217017</t>
  </si>
  <si>
    <t>obrubník betonový chodníkový 1000x100x250mm</t>
  </si>
  <si>
    <t>-507385059</t>
  </si>
  <si>
    <t>76*1,02 'Přepočtené koeficientem množství</t>
  </si>
  <si>
    <t>44</t>
  </si>
  <si>
    <t>916991121</t>
  </si>
  <si>
    <t>Lože pod obrubníky, krajníky nebo obruby z dlažebních kostek z betonu prostého</t>
  </si>
  <si>
    <t>351093515</t>
  </si>
  <si>
    <t>138,6*0,45*0,1</t>
  </si>
  <si>
    <t>76*0,3*0,1</t>
  </si>
  <si>
    <t>45</t>
  </si>
  <si>
    <t>919726122</t>
  </si>
  <si>
    <t>Geotextilie pro ochranu, separaci a filtraci netkaná měrná hm přes 200 do 300 g/m2</t>
  </si>
  <si>
    <t>188739445</t>
  </si>
  <si>
    <t>46</t>
  </si>
  <si>
    <t>919726123</t>
  </si>
  <si>
    <t>Geotextilie pro ochranu, separaci a filtraci netkaná měrná hm přes 300 do 500 g/m2</t>
  </si>
  <si>
    <t>-2086762076</t>
  </si>
  <si>
    <t>47</t>
  </si>
  <si>
    <t>919735112</t>
  </si>
  <si>
    <t>Řezání stávajícího živičného krytu hl přes 50 do 100 mm</t>
  </si>
  <si>
    <t>-1560735857</t>
  </si>
  <si>
    <t>997</t>
  </si>
  <si>
    <t>Přesun sutě</t>
  </si>
  <si>
    <t>49</t>
  </si>
  <si>
    <t>997221551</t>
  </si>
  <si>
    <t>Vodorovná doprava suti ze sypkých materiálů do 1 km</t>
  </si>
  <si>
    <t>t</t>
  </si>
  <si>
    <t>325697315</t>
  </si>
  <si>
    <t>21,6-sut</t>
  </si>
  <si>
    <t>50</t>
  </si>
  <si>
    <t>997221559</t>
  </si>
  <si>
    <t>Příplatek ZKD 1 km u vodorovné dopravy suti ze sypkých materiálů</t>
  </si>
  <si>
    <t>1492435458</t>
  </si>
  <si>
    <t>sut1*19</t>
  </si>
  <si>
    <t>51</t>
  </si>
  <si>
    <t>997221561</t>
  </si>
  <si>
    <t>Vodorovná doprava suti z kusových materiálů do 1 km</t>
  </si>
  <si>
    <t>1015668139</t>
  </si>
  <si>
    <t>52</t>
  </si>
  <si>
    <t>997221569</t>
  </si>
  <si>
    <t>Příplatek ZKD 1 km u vodorovné dopravy suti z kusových materiálů</t>
  </si>
  <si>
    <t>-921602337</t>
  </si>
  <si>
    <t>sut*19</t>
  </si>
  <si>
    <t>53</t>
  </si>
  <si>
    <t>997221611</t>
  </si>
  <si>
    <t>Nakládání suti na dopravní prostředky pro vodorovnou dopravu</t>
  </si>
  <si>
    <t>-2070248165</t>
  </si>
  <si>
    <t>54</t>
  </si>
  <si>
    <t>997221861</t>
  </si>
  <si>
    <t>Poplatek za uložení na recyklační skládce (skládkovné) stavebního odpadu z prostého betonu pod kódem 17 01 01</t>
  </si>
  <si>
    <t>-1271361951</t>
  </si>
  <si>
    <t>55</t>
  </si>
  <si>
    <t>997221875</t>
  </si>
  <si>
    <t>Poplatek za uložení na recyklační skládce (skládkovné) stavebního odpadu asfaltového bez obsahu dehtu zatříděného do Katalogu odpadů pod kódem 17 03 02</t>
  </si>
  <si>
    <t>1402028006</t>
  </si>
  <si>
    <t>998</t>
  </si>
  <si>
    <t>Přesun hmot</t>
  </si>
  <si>
    <t>56</t>
  </si>
  <si>
    <t>998223011</t>
  </si>
  <si>
    <t>Přesun hmot pro pozemní komunikace s krytem dlážděným</t>
  </si>
  <si>
    <t>374773906</t>
  </si>
  <si>
    <t>VRN</t>
  </si>
  <si>
    <t>Vedlejší rozpočtové náklady</t>
  </si>
  <si>
    <t>VRN1</t>
  </si>
  <si>
    <t>Průzkumné, geodetické a projektové práce</t>
  </si>
  <si>
    <t>57</t>
  </si>
  <si>
    <t>012103000</t>
  </si>
  <si>
    <t>Geodetické práce před výstavbou</t>
  </si>
  <si>
    <t>kpl</t>
  </si>
  <si>
    <t>1024</t>
  </si>
  <si>
    <t>-1669166253</t>
  </si>
  <si>
    <t>58</t>
  </si>
  <si>
    <t>012203000</t>
  </si>
  <si>
    <t>Geodetické práce při provádění stavby</t>
  </si>
  <si>
    <t>699434323</t>
  </si>
  <si>
    <t>59</t>
  </si>
  <si>
    <t>012303000</t>
  </si>
  <si>
    <t>Geodetické práce po výstavbě</t>
  </si>
  <si>
    <t>-991341913</t>
  </si>
  <si>
    <t>VRN3</t>
  </si>
  <si>
    <t>Zařízení staveniště</t>
  </si>
  <si>
    <t>60</t>
  </si>
  <si>
    <t>030001000</t>
  </si>
  <si>
    <t>2089017627</t>
  </si>
  <si>
    <t>VRN7</t>
  </si>
  <si>
    <t>Provozní vlivy</t>
  </si>
  <si>
    <t>61</t>
  </si>
  <si>
    <t>072002000</t>
  </si>
  <si>
    <t>Silniční provoz - dočasné dpravní značení</t>
  </si>
  <si>
    <t>276933844</t>
  </si>
  <si>
    <t>SEZNAM FIGUR</t>
  </si>
  <si>
    <t>Výměra</t>
  </si>
  <si>
    <t>Použití figury:</t>
  </si>
  <si>
    <t>Parkoviště na Sídlišti 6.května Zubří - u areálu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</si>
</sst>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18" workbookViewId="0">
      <selection activeCell="J95" sqref="J95:AF95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193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R5" s="20"/>
      <c r="BE5" s="221" t="s">
        <v>15</v>
      </c>
      <c r="BS5" s="17" t="s">
        <v>6</v>
      </c>
    </row>
    <row r="6" spans="1:74" ht="36.9" customHeight="1">
      <c r="B6" s="20"/>
      <c r="D6" s="26" t="s">
        <v>16</v>
      </c>
      <c r="K6" s="225" t="s">
        <v>443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R6" s="20"/>
      <c r="BE6" s="222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2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2"/>
      <c r="BS8" s="17" t="s">
        <v>6</v>
      </c>
    </row>
    <row r="9" spans="1:74" ht="14.4" customHeight="1">
      <c r="B9" s="20"/>
      <c r="AR9" s="20"/>
      <c r="BE9" s="222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2"/>
      <c r="BS10" s="17" t="s">
        <v>6</v>
      </c>
    </row>
    <row r="11" spans="1:74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22"/>
      <c r="BS11" s="17" t="s">
        <v>6</v>
      </c>
    </row>
    <row r="12" spans="1:74" ht="6.9" customHeight="1">
      <c r="B12" s="20"/>
      <c r="AR12" s="20"/>
      <c r="BE12" s="222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2"/>
      <c r="BS13" s="17" t="s">
        <v>6</v>
      </c>
    </row>
    <row r="14" spans="1:74" ht="13.2">
      <c r="B14" s="20"/>
      <c r="E14" s="226" t="s">
        <v>28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7" t="s">
        <v>26</v>
      </c>
      <c r="AN14" s="29" t="s">
        <v>28</v>
      </c>
      <c r="AR14" s="20"/>
      <c r="BE14" s="222"/>
      <c r="BS14" s="17" t="s">
        <v>6</v>
      </c>
    </row>
    <row r="15" spans="1:74" ht="6.9" customHeight="1">
      <c r="B15" s="20"/>
      <c r="AR15" s="20"/>
      <c r="BE15" s="222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22"/>
      <c r="BS16" s="17" t="s">
        <v>3</v>
      </c>
    </row>
    <row r="17" spans="2:7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222"/>
      <c r="BS17" s="17" t="s">
        <v>31</v>
      </c>
    </row>
    <row r="18" spans="2:71" ht="6.9" customHeight="1">
      <c r="B18" s="20"/>
      <c r="AR18" s="20"/>
      <c r="BE18" s="222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22"/>
      <c r="BS19" s="17" t="s">
        <v>6</v>
      </c>
    </row>
    <row r="20" spans="2:71" ht="18.45" customHeight="1">
      <c r="B20" s="20"/>
      <c r="E20" s="25" t="s">
        <v>33</v>
      </c>
      <c r="AK20" s="27" t="s">
        <v>26</v>
      </c>
      <c r="AN20" s="25" t="s">
        <v>1</v>
      </c>
      <c r="AR20" s="20"/>
      <c r="BE20" s="222"/>
      <c r="BS20" s="17" t="s">
        <v>31</v>
      </c>
    </row>
    <row r="21" spans="2:71" ht="6.9" customHeight="1">
      <c r="B21" s="20"/>
      <c r="AR21" s="20"/>
      <c r="BE21" s="222"/>
    </row>
    <row r="22" spans="2:71" ht="12" customHeight="1">
      <c r="B22" s="20"/>
      <c r="D22" s="27" t="s">
        <v>34</v>
      </c>
      <c r="AR22" s="20"/>
      <c r="BE22" s="222"/>
    </row>
    <row r="23" spans="2:71" ht="16.5" customHeight="1">
      <c r="B23" s="20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20"/>
      <c r="BE23" s="222"/>
    </row>
    <row r="24" spans="2:71" ht="6.9" customHeight="1">
      <c r="B24" s="20"/>
      <c r="AR24" s="20"/>
      <c r="BE24" s="222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2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9">
        <f>ROUND(AG94,2)</f>
        <v>0</v>
      </c>
      <c r="AL26" s="230"/>
      <c r="AM26" s="230"/>
      <c r="AN26" s="230"/>
      <c r="AO26" s="230"/>
      <c r="AR26" s="32"/>
      <c r="BE26" s="222"/>
    </row>
    <row r="27" spans="2:71" s="1" customFormat="1" ht="6.9" customHeight="1">
      <c r="B27" s="32"/>
      <c r="AR27" s="32"/>
      <c r="BE27" s="222"/>
    </row>
    <row r="28" spans="2:71" s="1" customFormat="1" ht="13.2">
      <c r="B28" s="32"/>
      <c r="L28" s="231" t="s">
        <v>36</v>
      </c>
      <c r="M28" s="231"/>
      <c r="N28" s="231"/>
      <c r="O28" s="231"/>
      <c r="P28" s="231"/>
      <c r="W28" s="231" t="s">
        <v>37</v>
      </c>
      <c r="X28" s="231"/>
      <c r="Y28" s="231"/>
      <c r="Z28" s="231"/>
      <c r="AA28" s="231"/>
      <c r="AB28" s="231"/>
      <c r="AC28" s="231"/>
      <c r="AD28" s="231"/>
      <c r="AE28" s="231"/>
      <c r="AK28" s="231" t="s">
        <v>38</v>
      </c>
      <c r="AL28" s="231"/>
      <c r="AM28" s="231"/>
      <c r="AN28" s="231"/>
      <c r="AO28" s="231"/>
      <c r="AR28" s="32"/>
      <c r="BE28" s="222"/>
    </row>
    <row r="29" spans="2:71" s="2" customFormat="1" ht="14.4" customHeight="1">
      <c r="B29" s="36"/>
      <c r="D29" s="27" t="s">
        <v>39</v>
      </c>
      <c r="F29" s="27" t="s">
        <v>40</v>
      </c>
      <c r="L29" s="216">
        <v>0.21</v>
      </c>
      <c r="M29" s="215"/>
      <c r="N29" s="215"/>
      <c r="O29" s="215"/>
      <c r="P29" s="215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ROUND(AV94, 2)</f>
        <v>0</v>
      </c>
      <c r="AL29" s="215"/>
      <c r="AM29" s="215"/>
      <c r="AN29" s="215"/>
      <c r="AO29" s="215"/>
      <c r="AR29" s="36"/>
      <c r="BE29" s="223"/>
    </row>
    <row r="30" spans="2:71" s="2" customFormat="1" ht="14.4" customHeight="1">
      <c r="B30" s="36"/>
      <c r="F30" s="27" t="s">
        <v>41</v>
      </c>
      <c r="L30" s="216">
        <v>0.12</v>
      </c>
      <c r="M30" s="215"/>
      <c r="N30" s="215"/>
      <c r="O30" s="215"/>
      <c r="P30" s="215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ROUND(AW94, 2)</f>
        <v>0</v>
      </c>
      <c r="AL30" s="215"/>
      <c r="AM30" s="215"/>
      <c r="AN30" s="215"/>
      <c r="AO30" s="215"/>
      <c r="AR30" s="36"/>
      <c r="BE30" s="223"/>
    </row>
    <row r="31" spans="2:71" s="2" customFormat="1" ht="14.4" hidden="1" customHeight="1">
      <c r="B31" s="36"/>
      <c r="F31" s="27" t="s">
        <v>42</v>
      </c>
      <c r="L31" s="216">
        <v>0.21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6"/>
      <c r="BE31" s="223"/>
    </row>
    <row r="32" spans="2:71" s="2" customFormat="1" ht="14.4" hidden="1" customHeight="1">
      <c r="B32" s="36"/>
      <c r="F32" s="27" t="s">
        <v>43</v>
      </c>
      <c r="L32" s="216">
        <v>0.12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6"/>
      <c r="BE32" s="223"/>
    </row>
    <row r="33" spans="2:57" s="2" customFormat="1" ht="14.4" hidden="1" customHeight="1">
      <c r="B33" s="36"/>
      <c r="F33" s="27" t="s">
        <v>44</v>
      </c>
      <c r="L33" s="216">
        <v>0</v>
      </c>
      <c r="M33" s="215"/>
      <c r="N33" s="215"/>
      <c r="O33" s="215"/>
      <c r="P33" s="215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6"/>
      <c r="BE33" s="223"/>
    </row>
    <row r="34" spans="2:57" s="1" customFormat="1" ht="6.9" customHeight="1">
      <c r="B34" s="32"/>
      <c r="AR34" s="32"/>
      <c r="BE34" s="222"/>
    </row>
    <row r="35" spans="2:57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17" t="s">
        <v>47</v>
      </c>
      <c r="Y35" s="218"/>
      <c r="Z35" s="218"/>
      <c r="AA35" s="218"/>
      <c r="AB35" s="218"/>
      <c r="AC35" s="39"/>
      <c r="AD35" s="39"/>
      <c r="AE35" s="39"/>
      <c r="AF35" s="39"/>
      <c r="AG35" s="39"/>
      <c r="AH35" s="39"/>
      <c r="AI35" s="39"/>
      <c r="AJ35" s="39"/>
      <c r="AK35" s="219">
        <f>SUM(AK26:AK33)</f>
        <v>0</v>
      </c>
      <c r="AL35" s="218"/>
      <c r="AM35" s="218"/>
      <c r="AN35" s="218"/>
      <c r="AO35" s="220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0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0" s="1" customFormat="1" ht="24.9" customHeight="1">
      <c r="B82" s="32"/>
      <c r="C82" s="21" t="s">
        <v>54</v>
      </c>
      <c r="AR82" s="32"/>
    </row>
    <row r="83" spans="1:90" s="1" customFormat="1" ht="6.9" customHeight="1">
      <c r="B83" s="32"/>
      <c r="AR83" s="32"/>
    </row>
    <row r="84" spans="1:90" s="3" customFormat="1" ht="12" customHeight="1">
      <c r="B84" s="48"/>
      <c r="C84" s="27" t="s">
        <v>13</v>
      </c>
      <c r="L84" s="3">
        <f>K5</f>
        <v>0</v>
      </c>
      <c r="AR84" s="48"/>
    </row>
    <row r="85" spans="1:90" s="4" customFormat="1" ht="36.9" customHeight="1">
      <c r="B85" s="49"/>
      <c r="C85" s="50" t="s">
        <v>16</v>
      </c>
      <c r="L85" s="205" t="str">
        <f>K6</f>
        <v>Parkoviště na Sídlišti 6.května Zubří - u areálu MA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R85" s="49"/>
    </row>
    <row r="86" spans="1:90" s="1" customFormat="1" ht="6.9" customHeight="1">
      <c r="B86" s="32"/>
      <c r="AR86" s="32"/>
    </row>
    <row r="87" spans="1:90" s="1" customFormat="1" ht="12" customHeight="1">
      <c r="B87" s="32"/>
      <c r="C87" s="27" t="s">
        <v>19</v>
      </c>
      <c r="L87" s="51" t="str">
        <f>IF(K8="","",K8)</f>
        <v>Zubří</v>
      </c>
      <c r="AI87" s="27" t="s">
        <v>21</v>
      </c>
      <c r="AM87" s="207" t="str">
        <f>IF(AN8= "","",AN8)</f>
        <v>21. 2. 2024</v>
      </c>
      <c r="AN87" s="207"/>
      <c r="AR87" s="32"/>
    </row>
    <row r="88" spans="1:90" s="1" customFormat="1" ht="6.9" customHeight="1">
      <c r="B88" s="32"/>
      <c r="AR88" s="32"/>
    </row>
    <row r="89" spans="1:90" s="1" customFormat="1" ht="15.15" customHeight="1">
      <c r="B89" s="32"/>
      <c r="C89" s="27" t="s">
        <v>23</v>
      </c>
      <c r="L89" s="3" t="str">
        <f>IF(E11= "","",E11)</f>
        <v>Město zubří</v>
      </c>
      <c r="AI89" s="27" t="s">
        <v>29</v>
      </c>
      <c r="AM89" s="208" t="str">
        <f>IF(E17="","",E17)</f>
        <v xml:space="preserve"> </v>
      </c>
      <c r="AN89" s="209"/>
      <c r="AO89" s="209"/>
      <c r="AP89" s="209"/>
      <c r="AR89" s="32"/>
      <c r="AS89" s="210" t="s">
        <v>55</v>
      </c>
      <c r="AT89" s="211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1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08" t="str">
        <f>IF(E20="","",E20)</f>
        <v>Fajfrová Irena</v>
      </c>
      <c r="AN90" s="209"/>
      <c r="AO90" s="209"/>
      <c r="AP90" s="209"/>
      <c r="AR90" s="32"/>
      <c r="AS90" s="212"/>
      <c r="AT90" s="213"/>
      <c r="BD90" s="56"/>
    </row>
    <row r="91" spans="1:90" s="1" customFormat="1" ht="10.95" customHeight="1">
      <c r="B91" s="32"/>
      <c r="AR91" s="32"/>
      <c r="AS91" s="212"/>
      <c r="AT91" s="213"/>
      <c r="BD91" s="56"/>
    </row>
    <row r="92" spans="1:90" s="1" customFormat="1" ht="29.25" customHeight="1">
      <c r="B92" s="32"/>
      <c r="C92" s="195" t="s">
        <v>56</v>
      </c>
      <c r="D92" s="196"/>
      <c r="E92" s="196"/>
      <c r="F92" s="196"/>
      <c r="G92" s="196"/>
      <c r="H92" s="57"/>
      <c r="I92" s="197" t="s">
        <v>57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58</v>
      </c>
      <c r="AH92" s="196"/>
      <c r="AI92" s="196"/>
      <c r="AJ92" s="196"/>
      <c r="AK92" s="196"/>
      <c r="AL92" s="196"/>
      <c r="AM92" s="196"/>
      <c r="AN92" s="197" t="s">
        <v>59</v>
      </c>
      <c r="AO92" s="196"/>
      <c r="AP92" s="199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0" s="1" customFormat="1" ht="10.95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74</v>
      </c>
      <c r="BT94" s="72" t="s">
        <v>75</v>
      </c>
      <c r="BV94" s="72" t="s">
        <v>76</v>
      </c>
      <c r="BW94" s="72" t="s">
        <v>4</v>
      </c>
      <c r="BX94" s="72" t="s">
        <v>77</v>
      </c>
      <c r="CL94" s="72" t="s">
        <v>1</v>
      </c>
    </row>
    <row r="95" spans="1:90" s="6" customFormat="1" ht="24.75" customHeight="1">
      <c r="A95" s="73" t="s">
        <v>78</v>
      </c>
      <c r="B95" s="74"/>
      <c r="C95" s="75"/>
      <c r="D95" s="202"/>
      <c r="E95" s="202"/>
      <c r="F95" s="202"/>
      <c r="G95" s="202"/>
      <c r="H95" s="202"/>
      <c r="I95" s="76"/>
      <c r="J95" s="202" t="s">
        <v>443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'Zubri006 - Parkoviště na ...'!J28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7" t="s">
        <v>79</v>
      </c>
      <c r="AR95" s="74"/>
      <c r="AS95" s="78">
        <v>0</v>
      </c>
      <c r="AT95" s="79">
        <f>ROUND(SUM(AV95:AW95),2)</f>
        <v>0</v>
      </c>
      <c r="AU95" s="80">
        <f>'Zubri006 - Parkoviště na ...'!P123</f>
        <v>0</v>
      </c>
      <c r="AV95" s="79">
        <f>'Zubri006 - Parkoviště na ...'!J31</f>
        <v>0</v>
      </c>
      <c r="AW95" s="79">
        <f>'Zubri006 - Parkoviště na ...'!J32</f>
        <v>0</v>
      </c>
      <c r="AX95" s="79">
        <f>'Zubri006 - Parkoviště na ...'!J33</f>
        <v>0</v>
      </c>
      <c r="AY95" s="79">
        <f>'Zubri006 - Parkoviště na ...'!J34</f>
        <v>0</v>
      </c>
      <c r="AZ95" s="79">
        <f>'Zubri006 - Parkoviště na ...'!F31</f>
        <v>0</v>
      </c>
      <c r="BA95" s="79">
        <f>'Zubri006 - Parkoviště na ...'!F32</f>
        <v>0</v>
      </c>
      <c r="BB95" s="79">
        <f>'Zubri006 - Parkoviště na ...'!F33</f>
        <v>0</v>
      </c>
      <c r="BC95" s="79">
        <f>'Zubri006 - Parkoviště na ...'!F34</f>
        <v>0</v>
      </c>
      <c r="BD95" s="81">
        <f>'Zubri006 - Parkoviště na ...'!F35</f>
        <v>0</v>
      </c>
      <c r="BT95" s="82" t="s">
        <v>80</v>
      </c>
      <c r="BU95" s="82" t="s">
        <v>81</v>
      </c>
      <c r="BV95" s="82" t="s">
        <v>76</v>
      </c>
      <c r="BW95" s="82" t="s">
        <v>4</v>
      </c>
      <c r="BX95" s="82" t="s">
        <v>77</v>
      </c>
      <c r="CL95" s="82" t="s">
        <v>1</v>
      </c>
    </row>
    <row r="96" spans="1:90" s="1" customFormat="1" ht="30" customHeight="1">
      <c r="B96" s="32"/>
      <c r="AR96" s="32"/>
    </row>
    <row r="97" spans="2:44" s="1" customFormat="1" ht="6.9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Zubri006 - Parkoviště n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2"/>
  <sheetViews>
    <sheetView showGridLines="0" topLeftCell="B264" workbookViewId="0">
      <selection activeCell="V81" sqref="V8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193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7" t="s">
        <v>4</v>
      </c>
      <c r="AZ2" s="83" t="s">
        <v>82</v>
      </c>
      <c r="BA2" s="83" t="s">
        <v>1</v>
      </c>
      <c r="BB2" s="83" t="s">
        <v>1</v>
      </c>
      <c r="BC2" s="83" t="s">
        <v>83</v>
      </c>
      <c r="BD2" s="83" t="s">
        <v>84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  <c r="AZ3" s="83" t="s">
        <v>46</v>
      </c>
      <c r="BA3" s="83" t="s">
        <v>1</v>
      </c>
      <c r="BB3" s="83" t="s">
        <v>1</v>
      </c>
      <c r="BC3" s="83" t="s">
        <v>85</v>
      </c>
      <c r="BD3" s="83" t="s">
        <v>84</v>
      </c>
    </row>
    <row r="4" spans="2:56" ht="24.9" customHeight="1">
      <c r="B4" s="20"/>
      <c r="D4" s="21" t="s">
        <v>86</v>
      </c>
      <c r="L4" s="20"/>
      <c r="M4" s="84" t="s">
        <v>10</v>
      </c>
      <c r="AT4" s="17" t="s">
        <v>3</v>
      </c>
      <c r="AZ4" s="83" t="s">
        <v>87</v>
      </c>
      <c r="BA4" s="83" t="s">
        <v>1</v>
      </c>
      <c r="BB4" s="83" t="s">
        <v>1</v>
      </c>
      <c r="BC4" s="83" t="s">
        <v>88</v>
      </c>
      <c r="BD4" s="83" t="s">
        <v>84</v>
      </c>
    </row>
    <row r="5" spans="2:56" ht="6.9" customHeight="1">
      <c r="B5" s="20"/>
      <c r="L5" s="20"/>
      <c r="AZ5" s="83" t="s">
        <v>89</v>
      </c>
      <c r="BA5" s="83" t="s">
        <v>1</v>
      </c>
      <c r="BB5" s="83" t="s">
        <v>1</v>
      </c>
      <c r="BC5" s="83" t="s">
        <v>90</v>
      </c>
      <c r="BD5" s="83" t="s">
        <v>84</v>
      </c>
    </row>
    <row r="6" spans="2:56" s="1" customFormat="1" ht="12" customHeight="1">
      <c r="B6" s="32"/>
      <c r="D6" s="27" t="s">
        <v>16</v>
      </c>
      <c r="L6" s="32"/>
      <c r="AZ6" s="83" t="s">
        <v>91</v>
      </c>
      <c r="BA6" s="83" t="s">
        <v>1</v>
      </c>
      <c r="BB6" s="83" t="s">
        <v>1</v>
      </c>
      <c r="BC6" s="83" t="s">
        <v>92</v>
      </c>
      <c r="BD6" s="83" t="s">
        <v>84</v>
      </c>
    </row>
    <row r="7" spans="2:56" s="1" customFormat="1" ht="16.5" customHeight="1">
      <c r="B7" s="32"/>
      <c r="E7" s="205" t="s">
        <v>443</v>
      </c>
      <c r="F7" s="232"/>
      <c r="G7" s="232"/>
      <c r="H7" s="232"/>
      <c r="L7" s="32"/>
    </row>
    <row r="8" spans="2:56" s="1" customFormat="1">
      <c r="B8" s="32"/>
      <c r="L8" s="32"/>
    </row>
    <row r="9" spans="2:56" s="1" customFormat="1" ht="12" customHeight="1">
      <c r="B9" s="32"/>
      <c r="D9" s="27" t="s">
        <v>17</v>
      </c>
      <c r="F9" s="25" t="s">
        <v>1</v>
      </c>
      <c r="I9" s="27" t="s">
        <v>18</v>
      </c>
      <c r="J9" s="25" t="s">
        <v>1</v>
      </c>
      <c r="L9" s="32"/>
    </row>
    <row r="10" spans="2:56" s="1" customFormat="1" ht="12" customHeight="1">
      <c r="B10" s="32"/>
      <c r="D10" s="27" t="s">
        <v>19</v>
      </c>
      <c r="F10" s="25" t="s">
        <v>20</v>
      </c>
      <c r="I10" s="27" t="s">
        <v>21</v>
      </c>
      <c r="J10" s="52" t="str">
        <f>'Rekapitulace stavby'!AN8</f>
        <v>21. 2. 2024</v>
      </c>
      <c r="L10" s="32"/>
    </row>
    <row r="11" spans="2:56" s="1" customFormat="1" ht="10.95" customHeight="1">
      <c r="B11" s="32"/>
      <c r="L11" s="32"/>
    </row>
    <row r="12" spans="2:56" s="1" customFormat="1" ht="12" customHeight="1">
      <c r="B12" s="32"/>
      <c r="D12" s="27" t="s">
        <v>23</v>
      </c>
      <c r="I12" s="27" t="s">
        <v>24</v>
      </c>
      <c r="J12" s="25" t="s">
        <v>1</v>
      </c>
      <c r="L12" s="32"/>
    </row>
    <row r="13" spans="2:56" s="1" customFormat="1" ht="18" customHeight="1">
      <c r="B13" s="32"/>
      <c r="E13" s="25" t="s">
        <v>25</v>
      </c>
      <c r="I13" s="27" t="s">
        <v>26</v>
      </c>
      <c r="J13" s="25" t="s">
        <v>1</v>
      </c>
      <c r="L13" s="32"/>
    </row>
    <row r="14" spans="2:56" s="1" customFormat="1" ht="6.9" customHeight="1">
      <c r="B14" s="32"/>
      <c r="L14" s="32"/>
    </row>
    <row r="15" spans="2:56" s="1" customFormat="1" ht="12" customHeight="1">
      <c r="B15" s="32"/>
      <c r="D15" s="27" t="s">
        <v>27</v>
      </c>
      <c r="I15" s="27" t="s">
        <v>24</v>
      </c>
      <c r="J15" s="28" t="str">
        <f>'Rekapitulace stavby'!AN13</f>
        <v>Vyplň údaj</v>
      </c>
      <c r="L15" s="32"/>
    </row>
    <row r="16" spans="2:56" s="1" customFormat="1" ht="18" customHeight="1">
      <c r="B16" s="32"/>
      <c r="E16" s="233" t="str">
        <f>'Rekapitulace stavby'!E14</f>
        <v>Vyplň údaj</v>
      </c>
      <c r="F16" s="224"/>
      <c r="G16" s="224"/>
      <c r="H16" s="224"/>
      <c r="I16" s="27" t="s">
        <v>26</v>
      </c>
      <c r="J16" s="28" t="str">
        <f>'Rekapitulace stavby'!AN14</f>
        <v>Vyplň údaj</v>
      </c>
      <c r="L16" s="32"/>
    </row>
    <row r="17" spans="2:12" s="1" customFormat="1" ht="6.9" customHeight="1">
      <c r="B17" s="32"/>
      <c r="L17" s="32"/>
    </row>
    <row r="18" spans="2:12" s="1" customFormat="1" ht="12" customHeight="1">
      <c r="B18" s="32"/>
      <c r="D18" s="27" t="s">
        <v>29</v>
      </c>
      <c r="I18" s="27" t="s">
        <v>24</v>
      </c>
      <c r="J18" s="25" t="str">
        <f>IF('Rekapitulace stavby'!AN16="","",'Rekapitulace stavby'!AN16)</f>
        <v/>
      </c>
      <c r="L18" s="32"/>
    </row>
    <row r="19" spans="2:12" s="1" customFormat="1" ht="18" customHeight="1">
      <c r="B19" s="32"/>
      <c r="E19" s="25" t="str">
        <f>IF('Rekapitulace stavby'!E17="","",'Rekapitulace stavby'!E17)</f>
        <v xml:space="preserve"> </v>
      </c>
      <c r="I19" s="27" t="s">
        <v>26</v>
      </c>
      <c r="J19" s="25" t="str">
        <f>IF('Rekapitulace stavby'!AN17="","",'Rekapitulace stavby'!AN17)</f>
        <v/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32</v>
      </c>
      <c r="I21" s="27" t="s">
        <v>24</v>
      </c>
      <c r="J21" s="25" t="s">
        <v>1</v>
      </c>
      <c r="L21" s="32"/>
    </row>
    <row r="22" spans="2:12" s="1" customFormat="1" ht="18" customHeight="1">
      <c r="B22" s="32"/>
      <c r="E22" s="25" t="s">
        <v>33</v>
      </c>
      <c r="I22" s="27" t="s">
        <v>26</v>
      </c>
      <c r="J22" s="25" t="s">
        <v>1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34</v>
      </c>
      <c r="L24" s="32"/>
    </row>
    <row r="25" spans="2:12" s="7" customFormat="1" ht="16.5" customHeight="1">
      <c r="B25" s="85"/>
      <c r="E25" s="228" t="s">
        <v>1</v>
      </c>
      <c r="F25" s="228"/>
      <c r="G25" s="228"/>
      <c r="H25" s="228"/>
      <c r="L25" s="85"/>
    </row>
    <row r="26" spans="2:12" s="1" customFormat="1" ht="6.9" customHeight="1">
      <c r="B26" s="32"/>
      <c r="L26" s="32"/>
    </row>
    <row r="27" spans="2:12" s="1" customFormat="1" ht="6.9" customHeight="1">
      <c r="B27" s="32"/>
      <c r="D27" s="53"/>
      <c r="E27" s="53"/>
      <c r="F27" s="53"/>
      <c r="G27" s="53"/>
      <c r="H27" s="53"/>
      <c r="I27" s="53"/>
      <c r="J27" s="53"/>
      <c r="K27" s="53"/>
      <c r="L27" s="32"/>
    </row>
    <row r="28" spans="2:12" s="1" customFormat="1" ht="25.35" customHeight="1">
      <c r="B28" s="32"/>
      <c r="D28" s="86" t="s">
        <v>35</v>
      </c>
      <c r="J28" s="66">
        <f>ROUND(J123, 2)</f>
        <v>0</v>
      </c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" customHeight="1">
      <c r="B30" s="32"/>
      <c r="F30" s="35" t="s">
        <v>37</v>
      </c>
      <c r="I30" s="35" t="s">
        <v>36</v>
      </c>
      <c r="J30" s="35" t="s">
        <v>38</v>
      </c>
      <c r="L30" s="32"/>
    </row>
    <row r="31" spans="2:12" s="1" customFormat="1" ht="14.4" customHeight="1">
      <c r="B31" s="32"/>
      <c r="D31" s="55" t="s">
        <v>39</v>
      </c>
      <c r="E31" s="27" t="s">
        <v>40</v>
      </c>
      <c r="F31" s="87">
        <f>ROUND((SUM(BE123:BE271)),  2)</f>
        <v>0</v>
      </c>
      <c r="I31" s="88">
        <v>0.21</v>
      </c>
      <c r="J31" s="87">
        <f>ROUND(((SUM(BE123:BE271))*I31),  2)</f>
        <v>0</v>
      </c>
      <c r="L31" s="32"/>
    </row>
    <row r="32" spans="2:12" s="1" customFormat="1" ht="14.4" customHeight="1">
      <c r="B32" s="32"/>
      <c r="E32" s="27" t="s">
        <v>41</v>
      </c>
      <c r="F32" s="87">
        <f>ROUND((SUM(BF123:BF271)),  2)</f>
        <v>0</v>
      </c>
      <c r="I32" s="88">
        <v>0.12</v>
      </c>
      <c r="J32" s="87">
        <f>ROUND(((SUM(BF123:BF271))*I32),  2)</f>
        <v>0</v>
      </c>
      <c r="L32" s="32"/>
    </row>
    <row r="33" spans="2:12" s="1" customFormat="1" ht="14.4" hidden="1" customHeight="1">
      <c r="B33" s="32"/>
      <c r="E33" s="27" t="s">
        <v>42</v>
      </c>
      <c r="F33" s="87">
        <f>ROUND((SUM(BG123:BG271)),  2)</f>
        <v>0</v>
      </c>
      <c r="I33" s="88">
        <v>0.21</v>
      </c>
      <c r="J33" s="87">
        <f>0</f>
        <v>0</v>
      </c>
      <c r="L33" s="32"/>
    </row>
    <row r="34" spans="2:12" s="1" customFormat="1" ht="14.4" hidden="1" customHeight="1">
      <c r="B34" s="32"/>
      <c r="E34" s="27" t="s">
        <v>43</v>
      </c>
      <c r="F34" s="87">
        <f>ROUND((SUM(BH123:BH271)),  2)</f>
        <v>0</v>
      </c>
      <c r="I34" s="88">
        <v>0.12</v>
      </c>
      <c r="J34" s="87">
        <f>0</f>
        <v>0</v>
      </c>
      <c r="L34" s="32"/>
    </row>
    <row r="35" spans="2:12" s="1" customFormat="1" ht="14.4" hidden="1" customHeight="1">
      <c r="B35" s="32"/>
      <c r="E35" s="27" t="s">
        <v>44</v>
      </c>
      <c r="F35" s="87">
        <f>ROUND((SUM(BI123:BI271)),  2)</f>
        <v>0</v>
      </c>
      <c r="I35" s="88">
        <v>0</v>
      </c>
      <c r="J35" s="87">
        <f>0</f>
        <v>0</v>
      </c>
      <c r="L35" s="32"/>
    </row>
    <row r="36" spans="2:12" s="1" customFormat="1" ht="6.9" customHeight="1">
      <c r="B36" s="32"/>
      <c r="L36" s="32"/>
    </row>
    <row r="37" spans="2:12" s="1" customFormat="1" ht="25.35" customHeight="1">
      <c r="B37" s="32"/>
      <c r="C37" s="89"/>
      <c r="D37" s="90" t="s">
        <v>45</v>
      </c>
      <c r="E37" s="57"/>
      <c r="F37" s="57"/>
      <c r="G37" s="91" t="s">
        <v>46</v>
      </c>
      <c r="H37" s="92" t="s">
        <v>47</v>
      </c>
      <c r="I37" s="57"/>
      <c r="J37" s="93">
        <f>SUM(J28:J35)</f>
        <v>0</v>
      </c>
      <c r="K37" s="94"/>
      <c r="L37" s="32"/>
    </row>
    <row r="38" spans="2:12" s="1" customFormat="1" ht="14.4" customHeight="1">
      <c r="B38" s="32"/>
      <c r="L38" s="32"/>
    </row>
    <row r="39" spans="2:12" ht="14.4" customHeight="1">
      <c r="B39" s="20"/>
      <c r="L39" s="20"/>
    </row>
    <row r="40" spans="2:12" ht="14.4" customHeight="1">
      <c r="B40" s="20"/>
      <c r="L40" s="20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3" t="s">
        <v>50</v>
      </c>
      <c r="E61" s="34"/>
      <c r="F61" s="95" t="s">
        <v>51</v>
      </c>
      <c r="G61" s="43" t="s">
        <v>50</v>
      </c>
      <c r="H61" s="34"/>
      <c r="I61" s="34"/>
      <c r="J61" s="96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3" t="s">
        <v>50</v>
      </c>
      <c r="E76" s="34"/>
      <c r="F76" s="95" t="s">
        <v>51</v>
      </c>
      <c r="G76" s="43" t="s">
        <v>50</v>
      </c>
      <c r="H76" s="34"/>
      <c r="I76" s="34"/>
      <c r="J76" s="96" t="s">
        <v>51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93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05" t="s">
        <v>443</v>
      </c>
      <c r="F85" s="232"/>
      <c r="G85" s="232"/>
      <c r="H85" s="232"/>
      <c r="L85" s="32"/>
    </row>
    <row r="86" spans="2:47" s="1" customFormat="1" ht="6.9" customHeight="1">
      <c r="B86" s="32"/>
      <c r="L86" s="32"/>
    </row>
    <row r="87" spans="2:47" s="1" customFormat="1" ht="12" customHeight="1">
      <c r="B87" s="32"/>
      <c r="C87" s="27" t="s">
        <v>19</v>
      </c>
      <c r="F87" s="25" t="str">
        <f>F10</f>
        <v>Zubří</v>
      </c>
      <c r="I87" s="27" t="s">
        <v>21</v>
      </c>
      <c r="J87" s="52" t="str">
        <f>IF(J10="","",J10)</f>
        <v>21. 2. 2024</v>
      </c>
      <c r="L87" s="32"/>
    </row>
    <row r="88" spans="2:47" s="1" customFormat="1" ht="6.9" customHeight="1">
      <c r="B88" s="32"/>
      <c r="L88" s="32"/>
    </row>
    <row r="89" spans="2:47" s="1" customFormat="1" ht="15.15" customHeight="1">
      <c r="B89" s="32"/>
      <c r="C89" s="27" t="s">
        <v>23</v>
      </c>
      <c r="F89" s="25" t="str">
        <f>E13</f>
        <v>Město zubří</v>
      </c>
      <c r="I89" s="27" t="s">
        <v>29</v>
      </c>
      <c r="J89" s="30" t="str">
        <f>E19</f>
        <v xml:space="preserve"> </v>
      </c>
      <c r="L89" s="32"/>
    </row>
    <row r="90" spans="2:47" s="1" customFormat="1" ht="15.15" customHeight="1">
      <c r="B90" s="32"/>
      <c r="C90" s="27" t="s">
        <v>27</v>
      </c>
      <c r="F90" s="25" t="str">
        <f>IF(E16="","",E16)</f>
        <v>Vyplň údaj</v>
      </c>
      <c r="I90" s="27" t="s">
        <v>32</v>
      </c>
      <c r="J90" s="30" t="str">
        <f>E22</f>
        <v>Fajfrová Irena</v>
      </c>
      <c r="L90" s="32"/>
    </row>
    <row r="91" spans="2:47" s="1" customFormat="1" ht="10.35" customHeight="1">
      <c r="B91" s="32"/>
      <c r="L91" s="32"/>
    </row>
    <row r="92" spans="2:47" s="1" customFormat="1" ht="29.25" customHeight="1">
      <c r="B92" s="32"/>
      <c r="C92" s="97" t="s">
        <v>94</v>
      </c>
      <c r="D92" s="89"/>
      <c r="E92" s="89"/>
      <c r="F92" s="89"/>
      <c r="G92" s="89"/>
      <c r="H92" s="89"/>
      <c r="I92" s="89"/>
      <c r="J92" s="98" t="s">
        <v>95</v>
      </c>
      <c r="K92" s="89"/>
      <c r="L92" s="32"/>
    </row>
    <row r="93" spans="2:47" s="1" customFormat="1" ht="10.35" customHeight="1">
      <c r="B93" s="32"/>
      <c r="L93" s="32"/>
    </row>
    <row r="94" spans="2:47" s="1" customFormat="1" ht="22.95" customHeight="1">
      <c r="B94" s="32"/>
      <c r="C94" s="99" t="s">
        <v>96</v>
      </c>
      <c r="J94" s="66">
        <f>J123</f>
        <v>0</v>
      </c>
      <c r="L94" s="32"/>
      <c r="AU94" s="17" t="s">
        <v>97</v>
      </c>
    </row>
    <row r="95" spans="2:47" s="8" customFormat="1" ht="24.9" customHeight="1">
      <c r="B95" s="100"/>
      <c r="D95" s="101" t="s">
        <v>98</v>
      </c>
      <c r="E95" s="102"/>
      <c r="F95" s="102"/>
      <c r="G95" s="102"/>
      <c r="H95" s="102"/>
      <c r="I95" s="102"/>
      <c r="J95" s="103">
        <f>J124</f>
        <v>0</v>
      </c>
      <c r="L95" s="100"/>
    </row>
    <row r="96" spans="2:47" s="9" customFormat="1" ht="19.95" customHeight="1">
      <c r="B96" s="104"/>
      <c r="D96" s="105" t="s">
        <v>99</v>
      </c>
      <c r="E96" s="106"/>
      <c r="F96" s="106"/>
      <c r="G96" s="106"/>
      <c r="H96" s="106"/>
      <c r="I96" s="106"/>
      <c r="J96" s="107">
        <f>J125</f>
        <v>0</v>
      </c>
      <c r="L96" s="104"/>
    </row>
    <row r="97" spans="2:12" s="9" customFormat="1" ht="19.95" customHeight="1">
      <c r="B97" s="104"/>
      <c r="D97" s="105" t="s">
        <v>100</v>
      </c>
      <c r="E97" s="106"/>
      <c r="F97" s="106"/>
      <c r="G97" s="106"/>
      <c r="H97" s="106"/>
      <c r="I97" s="106"/>
      <c r="J97" s="107">
        <f>J167</f>
        <v>0</v>
      </c>
      <c r="L97" s="104"/>
    </row>
    <row r="98" spans="2:12" s="9" customFormat="1" ht="19.95" customHeight="1">
      <c r="B98" s="104"/>
      <c r="D98" s="105" t="s">
        <v>101</v>
      </c>
      <c r="E98" s="106"/>
      <c r="F98" s="106"/>
      <c r="G98" s="106"/>
      <c r="H98" s="106"/>
      <c r="I98" s="106"/>
      <c r="J98" s="107">
        <f>J203</f>
        <v>0</v>
      </c>
      <c r="L98" s="104"/>
    </row>
    <row r="99" spans="2:12" s="9" customFormat="1" ht="19.95" customHeight="1">
      <c r="B99" s="104"/>
      <c r="D99" s="105" t="s">
        <v>102</v>
      </c>
      <c r="E99" s="106"/>
      <c r="F99" s="106"/>
      <c r="G99" s="106"/>
      <c r="H99" s="106"/>
      <c r="I99" s="106"/>
      <c r="J99" s="107">
        <f>J206</f>
        <v>0</v>
      </c>
      <c r="L99" s="104"/>
    </row>
    <row r="100" spans="2:12" s="9" customFormat="1" ht="19.95" customHeight="1">
      <c r="B100" s="104"/>
      <c r="D100" s="105" t="s">
        <v>103</v>
      </c>
      <c r="E100" s="106"/>
      <c r="F100" s="106"/>
      <c r="G100" s="106"/>
      <c r="H100" s="106"/>
      <c r="I100" s="106"/>
      <c r="J100" s="107">
        <f>J247</f>
        <v>0</v>
      </c>
      <c r="L100" s="104"/>
    </row>
    <row r="101" spans="2:12" s="9" customFormat="1" ht="19.95" customHeight="1">
      <c r="B101" s="104"/>
      <c r="D101" s="105" t="s">
        <v>104</v>
      </c>
      <c r="E101" s="106"/>
      <c r="F101" s="106"/>
      <c r="G101" s="106"/>
      <c r="H101" s="106"/>
      <c r="I101" s="106"/>
      <c r="J101" s="107">
        <f>J261</f>
        <v>0</v>
      </c>
      <c r="L101" s="104"/>
    </row>
    <row r="102" spans="2:12" s="8" customFormat="1" ht="24.9" customHeight="1">
      <c r="B102" s="100"/>
      <c r="D102" s="101" t="s">
        <v>105</v>
      </c>
      <c r="E102" s="102"/>
      <c r="F102" s="102"/>
      <c r="G102" s="102"/>
      <c r="H102" s="102"/>
      <c r="I102" s="102"/>
      <c r="J102" s="103">
        <f>J263</f>
        <v>0</v>
      </c>
      <c r="L102" s="100"/>
    </row>
    <row r="103" spans="2:12" s="9" customFormat="1" ht="19.95" customHeight="1">
      <c r="B103" s="104"/>
      <c r="D103" s="105" t="s">
        <v>106</v>
      </c>
      <c r="E103" s="106"/>
      <c r="F103" s="106"/>
      <c r="G103" s="106"/>
      <c r="H103" s="106"/>
      <c r="I103" s="106"/>
      <c r="J103" s="107">
        <f>J264</f>
        <v>0</v>
      </c>
      <c r="L103" s="104"/>
    </row>
    <row r="104" spans="2:12" s="9" customFormat="1" ht="19.95" customHeight="1">
      <c r="B104" s="104"/>
      <c r="D104" s="105" t="s">
        <v>107</v>
      </c>
      <c r="E104" s="106"/>
      <c r="F104" s="106"/>
      <c r="G104" s="106"/>
      <c r="H104" s="106"/>
      <c r="I104" s="106"/>
      <c r="J104" s="107">
        <f>J268</f>
        <v>0</v>
      </c>
      <c r="L104" s="104"/>
    </row>
    <row r="105" spans="2:12" s="9" customFormat="1" ht="19.95" customHeight="1">
      <c r="B105" s="104"/>
      <c r="D105" s="105" t="s">
        <v>108</v>
      </c>
      <c r="E105" s="106"/>
      <c r="F105" s="106"/>
      <c r="G105" s="106"/>
      <c r="H105" s="106"/>
      <c r="I105" s="106"/>
      <c r="J105" s="107">
        <f>J270</f>
        <v>0</v>
      </c>
      <c r="L105" s="104"/>
    </row>
    <row r="106" spans="2:12" s="1" customFormat="1" ht="21.75" customHeight="1">
      <c r="B106" s="32"/>
      <c r="L106" s="32"/>
    </row>
    <row r="107" spans="2:12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" customHeight="1">
      <c r="B112" s="32"/>
      <c r="C112" s="21" t="s">
        <v>109</v>
      </c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05" t="str">
        <f>E7</f>
        <v>Parkoviště na Sídlišti 6.května Zubří - u areálu MA</v>
      </c>
      <c r="F115" s="232"/>
      <c r="G115" s="232"/>
      <c r="H115" s="232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F10</f>
        <v>Zubří</v>
      </c>
      <c r="I117" s="27" t="s">
        <v>21</v>
      </c>
      <c r="J117" s="52" t="str">
        <f>IF(J10="","",J10)</f>
        <v>21. 2. 2024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23</v>
      </c>
      <c r="F119" s="25" t="str">
        <f>E13</f>
        <v>Město zubří</v>
      </c>
      <c r="I119" s="27" t="s">
        <v>29</v>
      </c>
      <c r="J119" s="30" t="str">
        <f>E19</f>
        <v xml:space="preserve"> </v>
      </c>
      <c r="L119" s="32"/>
    </row>
    <row r="120" spans="2:65" s="1" customFormat="1" ht="15.15" customHeight="1">
      <c r="B120" s="32"/>
      <c r="C120" s="27" t="s">
        <v>27</v>
      </c>
      <c r="F120" s="25" t="str">
        <f>IF(E16="","",E16)</f>
        <v>Vyplň údaj</v>
      </c>
      <c r="I120" s="27" t="s">
        <v>32</v>
      </c>
      <c r="J120" s="30" t="str">
        <f>E22</f>
        <v>Fajfrová Irena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08"/>
      <c r="C122" s="109" t="s">
        <v>110</v>
      </c>
      <c r="D122" s="110" t="s">
        <v>60</v>
      </c>
      <c r="E122" s="110" t="s">
        <v>56</v>
      </c>
      <c r="F122" s="110" t="s">
        <v>57</v>
      </c>
      <c r="G122" s="110" t="s">
        <v>111</v>
      </c>
      <c r="H122" s="110" t="s">
        <v>112</v>
      </c>
      <c r="I122" s="110" t="s">
        <v>113</v>
      </c>
      <c r="J122" s="110" t="s">
        <v>95</v>
      </c>
      <c r="K122" s="111" t="s">
        <v>114</v>
      </c>
      <c r="L122" s="108"/>
      <c r="M122" s="59" t="s">
        <v>1</v>
      </c>
      <c r="N122" s="60" t="s">
        <v>39</v>
      </c>
      <c r="O122" s="60" t="s">
        <v>115</v>
      </c>
      <c r="P122" s="60" t="s">
        <v>116</v>
      </c>
      <c r="Q122" s="60" t="s">
        <v>117</v>
      </c>
      <c r="R122" s="60" t="s">
        <v>118</v>
      </c>
      <c r="S122" s="60" t="s">
        <v>119</v>
      </c>
      <c r="T122" s="61" t="s">
        <v>120</v>
      </c>
    </row>
    <row r="123" spans="2:65" s="1" customFormat="1" ht="22.95" customHeight="1">
      <c r="B123" s="32"/>
      <c r="C123" s="64" t="s">
        <v>121</v>
      </c>
      <c r="J123" s="112">
        <f>BK123</f>
        <v>0</v>
      </c>
      <c r="L123" s="32"/>
      <c r="M123" s="62"/>
      <c r="N123" s="53"/>
      <c r="O123" s="53"/>
      <c r="P123" s="113">
        <f>P124+P263</f>
        <v>0</v>
      </c>
      <c r="Q123" s="53"/>
      <c r="R123" s="113">
        <f>R124+R263</f>
        <v>598.81493897999997</v>
      </c>
      <c r="S123" s="53"/>
      <c r="T123" s="114">
        <f>T124+T263</f>
        <v>21.6</v>
      </c>
      <c r="AT123" s="17" t="s">
        <v>74</v>
      </c>
      <c r="AU123" s="17" t="s">
        <v>97</v>
      </c>
      <c r="BK123" s="115">
        <f>BK124+BK263</f>
        <v>0</v>
      </c>
    </row>
    <row r="124" spans="2:65" s="11" customFormat="1" ht="25.95" customHeight="1">
      <c r="B124" s="116"/>
      <c r="D124" s="117" t="s">
        <v>74</v>
      </c>
      <c r="E124" s="118" t="s">
        <v>122</v>
      </c>
      <c r="F124" s="118" t="s">
        <v>123</v>
      </c>
      <c r="I124" s="119"/>
      <c r="J124" s="120">
        <f>BK124</f>
        <v>0</v>
      </c>
      <c r="L124" s="116"/>
      <c r="M124" s="121"/>
      <c r="P124" s="122">
        <f>P125+P167+P203+P206+P247+P261</f>
        <v>0</v>
      </c>
      <c r="R124" s="122">
        <f>R125+R167+R203+R206+R247+R261</f>
        <v>598.81493897999997</v>
      </c>
      <c r="T124" s="123">
        <f>T125+T167+T203+T206+T247+T261</f>
        <v>21.6</v>
      </c>
      <c r="AR124" s="117" t="s">
        <v>80</v>
      </c>
      <c r="AT124" s="124" t="s">
        <v>74</v>
      </c>
      <c r="AU124" s="124" t="s">
        <v>75</v>
      </c>
      <c r="AY124" s="117" t="s">
        <v>124</v>
      </c>
      <c r="BK124" s="125">
        <f>BK125+BK167+BK203+BK206+BK247+BK261</f>
        <v>0</v>
      </c>
    </row>
    <row r="125" spans="2:65" s="11" customFormat="1" ht="22.95" customHeight="1">
      <c r="B125" s="116"/>
      <c r="D125" s="117" t="s">
        <v>74</v>
      </c>
      <c r="E125" s="126" t="s">
        <v>80</v>
      </c>
      <c r="F125" s="126" t="s">
        <v>125</v>
      </c>
      <c r="I125" s="119"/>
      <c r="J125" s="127">
        <f>BK125</f>
        <v>0</v>
      </c>
      <c r="L125" s="116"/>
      <c r="M125" s="121"/>
      <c r="P125" s="122">
        <f>SUM(P126:P166)</f>
        <v>0</v>
      </c>
      <c r="R125" s="122">
        <f>SUM(R126:R166)</f>
        <v>1.1564999999999999E-2</v>
      </c>
      <c r="T125" s="123">
        <f>SUM(T126:T166)</f>
        <v>21.3</v>
      </c>
      <c r="AR125" s="117" t="s">
        <v>80</v>
      </c>
      <c r="AT125" s="124" t="s">
        <v>74</v>
      </c>
      <c r="AU125" s="124" t="s">
        <v>80</v>
      </c>
      <c r="AY125" s="117" t="s">
        <v>124</v>
      </c>
      <c r="BK125" s="125">
        <f>SUM(BK126:BK166)</f>
        <v>0</v>
      </c>
    </row>
    <row r="126" spans="2:65" s="1" customFormat="1" ht="24.15" customHeight="1">
      <c r="B126" s="128"/>
      <c r="C126" s="129" t="s">
        <v>80</v>
      </c>
      <c r="D126" s="129" t="s">
        <v>126</v>
      </c>
      <c r="E126" s="130" t="s">
        <v>127</v>
      </c>
      <c r="F126" s="131" t="s">
        <v>128</v>
      </c>
      <c r="G126" s="132" t="s">
        <v>129</v>
      </c>
      <c r="H126" s="133">
        <v>35.5</v>
      </c>
      <c r="I126" s="134"/>
      <c r="J126" s="135">
        <f>ROUND(I126*H126,2)</f>
        <v>0</v>
      </c>
      <c r="K126" s="131" t="s">
        <v>130</v>
      </c>
      <c r="L126" s="32"/>
      <c r="M126" s="136" t="s">
        <v>1</v>
      </c>
      <c r="N126" s="137" t="s">
        <v>40</v>
      </c>
      <c r="P126" s="138">
        <f>O126*H126</f>
        <v>0</v>
      </c>
      <c r="Q126" s="138">
        <v>0</v>
      </c>
      <c r="R126" s="138">
        <f>Q126*H126</f>
        <v>0</v>
      </c>
      <c r="S126" s="138">
        <v>9.8000000000000004E-2</v>
      </c>
      <c r="T126" s="139">
        <f>S126*H126</f>
        <v>3.4790000000000001</v>
      </c>
      <c r="AR126" s="140" t="s">
        <v>131</v>
      </c>
      <c r="AT126" s="140" t="s">
        <v>126</v>
      </c>
      <c r="AU126" s="140" t="s">
        <v>84</v>
      </c>
      <c r="AY126" s="17" t="s">
        <v>124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7" t="s">
        <v>80</v>
      </c>
      <c r="BK126" s="141">
        <f>ROUND(I126*H126,2)</f>
        <v>0</v>
      </c>
      <c r="BL126" s="17" t="s">
        <v>131</v>
      </c>
      <c r="BM126" s="140" t="s">
        <v>132</v>
      </c>
    </row>
    <row r="127" spans="2:65" s="12" customFormat="1">
      <c r="B127" s="142"/>
      <c r="D127" s="143" t="s">
        <v>133</v>
      </c>
      <c r="E127" s="144" t="s">
        <v>1</v>
      </c>
      <c r="F127" s="145" t="s">
        <v>87</v>
      </c>
      <c r="H127" s="146">
        <v>35.5</v>
      </c>
      <c r="I127" s="147"/>
      <c r="L127" s="142"/>
      <c r="M127" s="148"/>
      <c r="T127" s="149"/>
      <c r="AT127" s="144" t="s">
        <v>133</v>
      </c>
      <c r="AU127" s="144" t="s">
        <v>84</v>
      </c>
      <c r="AV127" s="12" t="s">
        <v>84</v>
      </c>
      <c r="AW127" s="12" t="s">
        <v>31</v>
      </c>
      <c r="AX127" s="12" t="s">
        <v>80</v>
      </c>
      <c r="AY127" s="144" t="s">
        <v>124</v>
      </c>
    </row>
    <row r="128" spans="2:65" s="1" customFormat="1" ht="24.15" customHeight="1">
      <c r="B128" s="128"/>
      <c r="C128" s="129" t="s">
        <v>84</v>
      </c>
      <c r="D128" s="129" t="s">
        <v>126</v>
      </c>
      <c r="E128" s="130" t="s">
        <v>134</v>
      </c>
      <c r="F128" s="131" t="s">
        <v>135</v>
      </c>
      <c r="G128" s="132" t="s">
        <v>129</v>
      </c>
      <c r="H128" s="133">
        <v>35.5</v>
      </c>
      <c r="I128" s="134"/>
      <c r="J128" s="135">
        <f>ROUND(I128*H128,2)</f>
        <v>0</v>
      </c>
      <c r="K128" s="131" t="s">
        <v>130</v>
      </c>
      <c r="L128" s="32"/>
      <c r="M128" s="136" t="s">
        <v>1</v>
      </c>
      <c r="N128" s="137" t="s">
        <v>40</v>
      </c>
      <c r="P128" s="138">
        <f>O128*H128</f>
        <v>0</v>
      </c>
      <c r="Q128" s="138">
        <v>3.0000000000000001E-5</v>
      </c>
      <c r="R128" s="138">
        <f>Q128*H128</f>
        <v>1.065E-3</v>
      </c>
      <c r="S128" s="138">
        <v>9.1999999999999998E-2</v>
      </c>
      <c r="T128" s="139">
        <f>S128*H128</f>
        <v>3.266</v>
      </c>
      <c r="AR128" s="140" t="s">
        <v>131</v>
      </c>
      <c r="AT128" s="140" t="s">
        <v>126</v>
      </c>
      <c r="AU128" s="140" t="s">
        <v>84</v>
      </c>
      <c r="AY128" s="17" t="s">
        <v>124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7" t="s">
        <v>80</v>
      </c>
      <c r="BK128" s="141">
        <f>ROUND(I128*H128,2)</f>
        <v>0</v>
      </c>
      <c r="BL128" s="17" t="s">
        <v>131</v>
      </c>
      <c r="BM128" s="140" t="s">
        <v>136</v>
      </c>
    </row>
    <row r="129" spans="2:65" s="12" customFormat="1">
      <c r="B129" s="142"/>
      <c r="D129" s="143" t="s">
        <v>133</v>
      </c>
      <c r="E129" s="144" t="s">
        <v>1</v>
      </c>
      <c r="F129" s="145" t="s">
        <v>87</v>
      </c>
      <c r="H129" s="146">
        <v>35.5</v>
      </c>
      <c r="I129" s="147"/>
      <c r="L129" s="142"/>
      <c r="M129" s="148"/>
      <c r="T129" s="149"/>
      <c r="AT129" s="144" t="s">
        <v>133</v>
      </c>
      <c r="AU129" s="144" t="s">
        <v>84</v>
      </c>
      <c r="AV129" s="12" t="s">
        <v>84</v>
      </c>
      <c r="AW129" s="12" t="s">
        <v>31</v>
      </c>
      <c r="AX129" s="12" t="s">
        <v>80</v>
      </c>
      <c r="AY129" s="144" t="s">
        <v>124</v>
      </c>
    </row>
    <row r="130" spans="2:65" s="1" customFormat="1" ht="16.5" customHeight="1">
      <c r="B130" s="128"/>
      <c r="C130" s="129" t="s">
        <v>137</v>
      </c>
      <c r="D130" s="129" t="s">
        <v>126</v>
      </c>
      <c r="E130" s="130" t="s">
        <v>138</v>
      </c>
      <c r="F130" s="131" t="s">
        <v>139</v>
      </c>
      <c r="G130" s="132" t="s">
        <v>140</v>
      </c>
      <c r="H130" s="133">
        <v>71</v>
      </c>
      <c r="I130" s="134"/>
      <c r="J130" s="135">
        <f>ROUND(I130*H130,2)</f>
        <v>0</v>
      </c>
      <c r="K130" s="131" t="s">
        <v>130</v>
      </c>
      <c r="L130" s="32"/>
      <c r="M130" s="136" t="s">
        <v>1</v>
      </c>
      <c r="N130" s="137" t="s">
        <v>40</v>
      </c>
      <c r="P130" s="138">
        <f>O130*H130</f>
        <v>0</v>
      </c>
      <c r="Q130" s="138">
        <v>0</v>
      </c>
      <c r="R130" s="138">
        <f>Q130*H130</f>
        <v>0</v>
      </c>
      <c r="S130" s="138">
        <v>0.20499999999999999</v>
      </c>
      <c r="T130" s="139">
        <f>S130*H130</f>
        <v>14.555</v>
      </c>
      <c r="AR130" s="140" t="s">
        <v>131</v>
      </c>
      <c r="AT130" s="140" t="s">
        <v>126</v>
      </c>
      <c r="AU130" s="140" t="s">
        <v>84</v>
      </c>
      <c r="AY130" s="17" t="s">
        <v>124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7" t="s">
        <v>80</v>
      </c>
      <c r="BK130" s="141">
        <f>ROUND(I130*H130,2)</f>
        <v>0</v>
      </c>
      <c r="BL130" s="17" t="s">
        <v>131</v>
      </c>
      <c r="BM130" s="140" t="s">
        <v>141</v>
      </c>
    </row>
    <row r="131" spans="2:65" s="1" customFormat="1" ht="24.15" customHeight="1">
      <c r="B131" s="128"/>
      <c r="C131" s="129" t="s">
        <v>131</v>
      </c>
      <c r="D131" s="129" t="s">
        <v>126</v>
      </c>
      <c r="E131" s="130" t="s">
        <v>142</v>
      </c>
      <c r="F131" s="131" t="s">
        <v>143</v>
      </c>
      <c r="G131" s="132" t="s">
        <v>140</v>
      </c>
      <c r="H131" s="133">
        <v>75</v>
      </c>
      <c r="I131" s="134"/>
      <c r="J131" s="135">
        <f>ROUND(I131*H131,2)</f>
        <v>0</v>
      </c>
      <c r="K131" s="131" t="s">
        <v>130</v>
      </c>
      <c r="L131" s="32"/>
      <c r="M131" s="136" t="s">
        <v>1</v>
      </c>
      <c r="N131" s="137" t="s">
        <v>40</v>
      </c>
      <c r="P131" s="138">
        <f>O131*H131</f>
        <v>0</v>
      </c>
      <c r="Q131" s="138">
        <v>1.3999999999999999E-4</v>
      </c>
      <c r="R131" s="138">
        <f>Q131*H131</f>
        <v>1.0499999999999999E-2</v>
      </c>
      <c r="S131" s="138">
        <v>0</v>
      </c>
      <c r="T131" s="139">
        <f>S131*H131</f>
        <v>0</v>
      </c>
      <c r="AR131" s="140" t="s">
        <v>131</v>
      </c>
      <c r="AT131" s="140" t="s">
        <v>126</v>
      </c>
      <c r="AU131" s="140" t="s">
        <v>84</v>
      </c>
      <c r="AY131" s="17" t="s">
        <v>124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7" t="s">
        <v>80</v>
      </c>
      <c r="BK131" s="141">
        <f>ROUND(I131*H131,2)</f>
        <v>0</v>
      </c>
      <c r="BL131" s="17" t="s">
        <v>131</v>
      </c>
      <c r="BM131" s="140" t="s">
        <v>144</v>
      </c>
    </row>
    <row r="132" spans="2:65" s="1" customFormat="1" ht="24.15" customHeight="1">
      <c r="B132" s="128"/>
      <c r="C132" s="129" t="s">
        <v>145</v>
      </c>
      <c r="D132" s="129" t="s">
        <v>126</v>
      </c>
      <c r="E132" s="130" t="s">
        <v>146</v>
      </c>
      <c r="F132" s="131" t="s">
        <v>147</v>
      </c>
      <c r="G132" s="132" t="s">
        <v>140</v>
      </c>
      <c r="H132" s="133">
        <v>75</v>
      </c>
      <c r="I132" s="134"/>
      <c r="J132" s="135">
        <f>ROUND(I132*H132,2)</f>
        <v>0</v>
      </c>
      <c r="K132" s="131" t="s">
        <v>130</v>
      </c>
      <c r="L132" s="32"/>
      <c r="M132" s="136" t="s">
        <v>1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131</v>
      </c>
      <c r="AT132" s="140" t="s">
        <v>126</v>
      </c>
      <c r="AU132" s="140" t="s">
        <v>84</v>
      </c>
      <c r="AY132" s="17" t="s">
        <v>124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80</v>
      </c>
      <c r="BK132" s="141">
        <f>ROUND(I132*H132,2)</f>
        <v>0</v>
      </c>
      <c r="BL132" s="17" t="s">
        <v>131</v>
      </c>
      <c r="BM132" s="140" t="s">
        <v>148</v>
      </c>
    </row>
    <row r="133" spans="2:65" s="1" customFormat="1" ht="24.15" customHeight="1">
      <c r="B133" s="128"/>
      <c r="C133" s="129" t="s">
        <v>149</v>
      </c>
      <c r="D133" s="129" t="s">
        <v>126</v>
      </c>
      <c r="E133" s="130" t="s">
        <v>150</v>
      </c>
      <c r="F133" s="131" t="s">
        <v>151</v>
      </c>
      <c r="G133" s="132" t="s">
        <v>129</v>
      </c>
      <c r="H133" s="133">
        <v>560</v>
      </c>
      <c r="I133" s="134"/>
      <c r="J133" s="135">
        <f>ROUND(I133*H133,2)</f>
        <v>0</v>
      </c>
      <c r="K133" s="131" t="s">
        <v>130</v>
      </c>
      <c r="L133" s="32"/>
      <c r="M133" s="136" t="s">
        <v>1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131</v>
      </c>
      <c r="AT133" s="140" t="s">
        <v>126</v>
      </c>
      <c r="AU133" s="140" t="s">
        <v>84</v>
      </c>
      <c r="AY133" s="17" t="s">
        <v>124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80</v>
      </c>
      <c r="BK133" s="141">
        <f>ROUND(I133*H133,2)</f>
        <v>0</v>
      </c>
      <c r="BL133" s="17" t="s">
        <v>131</v>
      </c>
      <c r="BM133" s="140" t="s">
        <v>152</v>
      </c>
    </row>
    <row r="134" spans="2:65" s="12" customFormat="1">
      <c r="B134" s="142"/>
      <c r="D134" s="143" t="s">
        <v>133</v>
      </c>
      <c r="E134" s="144" t="s">
        <v>1</v>
      </c>
      <c r="F134" s="145" t="s">
        <v>153</v>
      </c>
      <c r="H134" s="146">
        <v>501.2</v>
      </c>
      <c r="I134" s="147"/>
      <c r="L134" s="142"/>
      <c r="M134" s="148"/>
      <c r="T134" s="149"/>
      <c r="AT134" s="144" t="s">
        <v>133</v>
      </c>
      <c r="AU134" s="144" t="s">
        <v>84</v>
      </c>
      <c r="AV134" s="12" t="s">
        <v>84</v>
      </c>
      <c r="AW134" s="12" t="s">
        <v>31</v>
      </c>
      <c r="AX134" s="12" t="s">
        <v>75</v>
      </c>
      <c r="AY134" s="144" t="s">
        <v>124</v>
      </c>
    </row>
    <row r="135" spans="2:65" s="12" customFormat="1">
      <c r="B135" s="142"/>
      <c r="D135" s="143" t="s">
        <v>133</v>
      </c>
      <c r="E135" s="144" t="s">
        <v>1</v>
      </c>
      <c r="F135" s="145" t="s">
        <v>154</v>
      </c>
      <c r="H135" s="146">
        <v>58</v>
      </c>
      <c r="I135" s="147"/>
      <c r="L135" s="142"/>
      <c r="M135" s="148"/>
      <c r="T135" s="149"/>
      <c r="AT135" s="144" t="s">
        <v>133</v>
      </c>
      <c r="AU135" s="144" t="s">
        <v>84</v>
      </c>
      <c r="AV135" s="12" t="s">
        <v>84</v>
      </c>
      <c r="AW135" s="12" t="s">
        <v>31</v>
      </c>
      <c r="AX135" s="12" t="s">
        <v>75</v>
      </c>
      <c r="AY135" s="144" t="s">
        <v>124</v>
      </c>
    </row>
    <row r="136" spans="2:65" s="13" customFormat="1">
      <c r="B136" s="150"/>
      <c r="D136" s="143" t="s">
        <v>133</v>
      </c>
      <c r="E136" s="151" t="s">
        <v>1</v>
      </c>
      <c r="F136" s="152" t="s">
        <v>155</v>
      </c>
      <c r="H136" s="153">
        <v>559.20000000000005</v>
      </c>
      <c r="I136" s="154"/>
      <c r="L136" s="150"/>
      <c r="M136" s="155"/>
      <c r="T136" s="156"/>
      <c r="AT136" s="151" t="s">
        <v>133</v>
      </c>
      <c r="AU136" s="151" t="s">
        <v>84</v>
      </c>
      <c r="AV136" s="13" t="s">
        <v>137</v>
      </c>
      <c r="AW136" s="13" t="s">
        <v>31</v>
      </c>
      <c r="AX136" s="13" t="s">
        <v>75</v>
      </c>
      <c r="AY136" s="151" t="s">
        <v>124</v>
      </c>
    </row>
    <row r="137" spans="2:65" s="12" customFormat="1">
      <c r="B137" s="142"/>
      <c r="D137" s="143" t="s">
        <v>133</v>
      </c>
      <c r="E137" s="144" t="s">
        <v>82</v>
      </c>
      <c r="F137" s="145" t="s">
        <v>83</v>
      </c>
      <c r="H137" s="146">
        <v>560</v>
      </c>
      <c r="I137" s="147"/>
      <c r="L137" s="142"/>
      <c r="M137" s="148"/>
      <c r="T137" s="149"/>
      <c r="AT137" s="144" t="s">
        <v>133</v>
      </c>
      <c r="AU137" s="144" t="s">
        <v>84</v>
      </c>
      <c r="AV137" s="12" t="s">
        <v>84</v>
      </c>
      <c r="AW137" s="12" t="s">
        <v>31</v>
      </c>
      <c r="AX137" s="12" t="s">
        <v>80</v>
      </c>
      <c r="AY137" s="144" t="s">
        <v>124</v>
      </c>
    </row>
    <row r="138" spans="2:65" s="1" customFormat="1" ht="24.15" customHeight="1">
      <c r="B138" s="128"/>
      <c r="C138" s="129" t="s">
        <v>156</v>
      </c>
      <c r="D138" s="129" t="s">
        <v>126</v>
      </c>
      <c r="E138" s="130" t="s">
        <v>157</v>
      </c>
      <c r="F138" s="131" t="s">
        <v>158</v>
      </c>
      <c r="G138" s="132" t="s">
        <v>159</v>
      </c>
      <c r="H138" s="133">
        <v>18.509</v>
      </c>
      <c r="I138" s="134"/>
      <c r="J138" s="135">
        <f>ROUND(I138*H138,2)</f>
        <v>0</v>
      </c>
      <c r="K138" s="131" t="s">
        <v>130</v>
      </c>
      <c r="L138" s="32"/>
      <c r="M138" s="136" t="s">
        <v>1</v>
      </c>
      <c r="N138" s="137" t="s">
        <v>40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131</v>
      </c>
      <c r="AT138" s="140" t="s">
        <v>126</v>
      </c>
      <c r="AU138" s="140" t="s">
        <v>84</v>
      </c>
      <c r="AY138" s="17" t="s">
        <v>124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7" t="s">
        <v>80</v>
      </c>
      <c r="BK138" s="141">
        <f>ROUND(I138*H138,2)</f>
        <v>0</v>
      </c>
      <c r="BL138" s="17" t="s">
        <v>131</v>
      </c>
      <c r="BM138" s="140" t="s">
        <v>160</v>
      </c>
    </row>
    <row r="139" spans="2:65" s="14" customFormat="1">
      <c r="B139" s="157"/>
      <c r="D139" s="143" t="s">
        <v>133</v>
      </c>
      <c r="E139" s="158" t="s">
        <v>1</v>
      </c>
      <c r="F139" s="159" t="s">
        <v>161</v>
      </c>
      <c r="H139" s="158" t="s">
        <v>1</v>
      </c>
      <c r="I139" s="160"/>
      <c r="L139" s="157"/>
      <c r="M139" s="161"/>
      <c r="T139" s="162"/>
      <c r="AT139" s="158" t="s">
        <v>133</v>
      </c>
      <c r="AU139" s="158" t="s">
        <v>84</v>
      </c>
      <c r="AV139" s="14" t="s">
        <v>80</v>
      </c>
      <c r="AW139" s="14" t="s">
        <v>31</v>
      </c>
      <c r="AX139" s="14" t="s">
        <v>75</v>
      </c>
      <c r="AY139" s="158" t="s">
        <v>124</v>
      </c>
    </row>
    <row r="140" spans="2:65" s="12" customFormat="1">
      <c r="B140" s="142"/>
      <c r="D140" s="143" t="s">
        <v>133</v>
      </c>
      <c r="E140" s="144" t="s">
        <v>1</v>
      </c>
      <c r="F140" s="145" t="s">
        <v>162</v>
      </c>
      <c r="H140" s="146">
        <v>18.509</v>
      </c>
      <c r="I140" s="147"/>
      <c r="L140" s="142"/>
      <c r="M140" s="148"/>
      <c r="T140" s="149"/>
      <c r="AT140" s="144" t="s">
        <v>133</v>
      </c>
      <c r="AU140" s="144" t="s">
        <v>84</v>
      </c>
      <c r="AV140" s="12" t="s">
        <v>84</v>
      </c>
      <c r="AW140" s="12" t="s">
        <v>31</v>
      </c>
      <c r="AX140" s="12" t="s">
        <v>80</v>
      </c>
      <c r="AY140" s="144" t="s">
        <v>124</v>
      </c>
    </row>
    <row r="141" spans="2:65" s="1" customFormat="1" ht="37.950000000000003" customHeight="1">
      <c r="B141" s="128"/>
      <c r="C141" s="129" t="s">
        <v>163</v>
      </c>
      <c r="D141" s="129" t="s">
        <v>126</v>
      </c>
      <c r="E141" s="130" t="s">
        <v>164</v>
      </c>
      <c r="F141" s="131" t="s">
        <v>165</v>
      </c>
      <c r="G141" s="132" t="s">
        <v>159</v>
      </c>
      <c r="H141" s="133">
        <v>166.577</v>
      </c>
      <c r="I141" s="134"/>
      <c r="J141" s="135">
        <f>ROUND(I141*H141,2)</f>
        <v>0</v>
      </c>
      <c r="K141" s="131" t="s">
        <v>130</v>
      </c>
      <c r="L141" s="32"/>
      <c r="M141" s="136" t="s">
        <v>1</v>
      </c>
      <c r="N141" s="137" t="s">
        <v>40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131</v>
      </c>
      <c r="AT141" s="140" t="s">
        <v>126</v>
      </c>
      <c r="AU141" s="140" t="s">
        <v>84</v>
      </c>
      <c r="AY141" s="17" t="s">
        <v>124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7" t="s">
        <v>80</v>
      </c>
      <c r="BK141" s="141">
        <f>ROUND(I141*H141,2)</f>
        <v>0</v>
      </c>
      <c r="BL141" s="17" t="s">
        <v>131</v>
      </c>
      <c r="BM141" s="140" t="s">
        <v>166</v>
      </c>
    </row>
    <row r="142" spans="2:65" s="14" customFormat="1">
      <c r="B142" s="157"/>
      <c r="D142" s="143" t="s">
        <v>133</v>
      </c>
      <c r="E142" s="158" t="s">
        <v>1</v>
      </c>
      <c r="F142" s="159" t="s">
        <v>167</v>
      </c>
      <c r="H142" s="158" t="s">
        <v>1</v>
      </c>
      <c r="I142" s="160"/>
      <c r="L142" s="157"/>
      <c r="M142" s="161"/>
      <c r="T142" s="162"/>
      <c r="AT142" s="158" t="s">
        <v>133</v>
      </c>
      <c r="AU142" s="158" t="s">
        <v>84</v>
      </c>
      <c r="AV142" s="14" t="s">
        <v>80</v>
      </c>
      <c r="AW142" s="14" t="s">
        <v>31</v>
      </c>
      <c r="AX142" s="14" t="s">
        <v>75</v>
      </c>
      <c r="AY142" s="158" t="s">
        <v>124</v>
      </c>
    </row>
    <row r="143" spans="2:65" s="12" customFormat="1">
      <c r="B143" s="142"/>
      <c r="D143" s="143" t="s">
        <v>133</v>
      </c>
      <c r="E143" s="144" t="s">
        <v>1</v>
      </c>
      <c r="F143" s="145" t="s">
        <v>168</v>
      </c>
      <c r="H143" s="146">
        <v>183.405</v>
      </c>
      <c r="I143" s="147"/>
      <c r="L143" s="142"/>
      <c r="M143" s="148"/>
      <c r="T143" s="149"/>
      <c r="AT143" s="144" t="s">
        <v>133</v>
      </c>
      <c r="AU143" s="144" t="s">
        <v>84</v>
      </c>
      <c r="AV143" s="12" t="s">
        <v>84</v>
      </c>
      <c r="AW143" s="12" t="s">
        <v>31</v>
      </c>
      <c r="AX143" s="12" t="s">
        <v>75</v>
      </c>
      <c r="AY143" s="144" t="s">
        <v>124</v>
      </c>
    </row>
    <row r="144" spans="2:65" s="14" customFormat="1">
      <c r="B144" s="157"/>
      <c r="D144" s="143" t="s">
        <v>133</v>
      </c>
      <c r="E144" s="158" t="s">
        <v>1</v>
      </c>
      <c r="F144" s="159" t="s">
        <v>169</v>
      </c>
      <c r="H144" s="158" t="s">
        <v>1</v>
      </c>
      <c r="I144" s="160"/>
      <c r="L144" s="157"/>
      <c r="M144" s="161"/>
      <c r="T144" s="162"/>
      <c r="AT144" s="158" t="s">
        <v>133</v>
      </c>
      <c r="AU144" s="158" t="s">
        <v>84</v>
      </c>
      <c r="AV144" s="14" t="s">
        <v>80</v>
      </c>
      <c r="AW144" s="14" t="s">
        <v>31</v>
      </c>
      <c r="AX144" s="14" t="s">
        <v>75</v>
      </c>
      <c r="AY144" s="158" t="s">
        <v>124</v>
      </c>
    </row>
    <row r="145" spans="2:65" s="12" customFormat="1">
      <c r="B145" s="142"/>
      <c r="D145" s="143" t="s">
        <v>133</v>
      </c>
      <c r="E145" s="144" t="s">
        <v>1</v>
      </c>
      <c r="F145" s="145" t="s">
        <v>170</v>
      </c>
      <c r="H145" s="146">
        <v>15.704000000000001</v>
      </c>
      <c r="I145" s="147"/>
      <c r="L145" s="142"/>
      <c r="M145" s="148"/>
      <c r="T145" s="149"/>
      <c r="AT145" s="144" t="s">
        <v>133</v>
      </c>
      <c r="AU145" s="144" t="s">
        <v>84</v>
      </c>
      <c r="AV145" s="12" t="s">
        <v>84</v>
      </c>
      <c r="AW145" s="12" t="s">
        <v>31</v>
      </c>
      <c r="AX145" s="12" t="s">
        <v>75</v>
      </c>
      <c r="AY145" s="144" t="s">
        <v>124</v>
      </c>
    </row>
    <row r="146" spans="2:65" s="12" customFormat="1">
      <c r="B146" s="142"/>
      <c r="D146" s="143" t="s">
        <v>133</v>
      </c>
      <c r="E146" s="144" t="s">
        <v>1</v>
      </c>
      <c r="F146" s="145" t="s">
        <v>171</v>
      </c>
      <c r="H146" s="146">
        <v>24.434000000000001</v>
      </c>
      <c r="I146" s="147"/>
      <c r="L146" s="142"/>
      <c r="M146" s="148"/>
      <c r="T146" s="149"/>
      <c r="AT146" s="144" t="s">
        <v>133</v>
      </c>
      <c r="AU146" s="144" t="s">
        <v>84</v>
      </c>
      <c r="AV146" s="12" t="s">
        <v>84</v>
      </c>
      <c r="AW146" s="12" t="s">
        <v>31</v>
      </c>
      <c r="AX146" s="12" t="s">
        <v>75</v>
      </c>
      <c r="AY146" s="144" t="s">
        <v>124</v>
      </c>
    </row>
    <row r="147" spans="2:65" s="14" customFormat="1">
      <c r="B147" s="157"/>
      <c r="D147" s="143" t="s">
        <v>133</v>
      </c>
      <c r="E147" s="158" t="s">
        <v>1</v>
      </c>
      <c r="F147" s="159" t="s">
        <v>172</v>
      </c>
      <c r="H147" s="158" t="s">
        <v>1</v>
      </c>
      <c r="I147" s="160"/>
      <c r="L147" s="157"/>
      <c r="M147" s="161"/>
      <c r="T147" s="162"/>
      <c r="AT147" s="158" t="s">
        <v>133</v>
      </c>
      <c r="AU147" s="158" t="s">
        <v>84</v>
      </c>
      <c r="AV147" s="14" t="s">
        <v>80</v>
      </c>
      <c r="AW147" s="14" t="s">
        <v>31</v>
      </c>
      <c r="AX147" s="14" t="s">
        <v>75</v>
      </c>
      <c r="AY147" s="158" t="s">
        <v>124</v>
      </c>
    </row>
    <row r="148" spans="2:65" s="12" customFormat="1">
      <c r="B148" s="142"/>
      <c r="D148" s="143" t="s">
        <v>133</v>
      </c>
      <c r="E148" s="144" t="s">
        <v>1</v>
      </c>
      <c r="F148" s="145" t="s">
        <v>173</v>
      </c>
      <c r="H148" s="146">
        <v>17.542000000000002</v>
      </c>
      <c r="I148" s="147"/>
      <c r="L148" s="142"/>
      <c r="M148" s="148"/>
      <c r="T148" s="149"/>
      <c r="AT148" s="144" t="s">
        <v>133</v>
      </c>
      <c r="AU148" s="144" t="s">
        <v>84</v>
      </c>
      <c r="AV148" s="12" t="s">
        <v>84</v>
      </c>
      <c r="AW148" s="12" t="s">
        <v>31</v>
      </c>
      <c r="AX148" s="12" t="s">
        <v>75</v>
      </c>
      <c r="AY148" s="144" t="s">
        <v>124</v>
      </c>
    </row>
    <row r="149" spans="2:65" s="12" customFormat="1">
      <c r="B149" s="142"/>
      <c r="D149" s="143" t="s">
        <v>133</v>
      </c>
      <c r="E149" s="144" t="s">
        <v>1</v>
      </c>
      <c r="F149" s="145" t="s">
        <v>174</v>
      </c>
      <c r="H149" s="146">
        <v>-56</v>
      </c>
      <c r="I149" s="147"/>
      <c r="L149" s="142"/>
      <c r="M149" s="148"/>
      <c r="T149" s="149"/>
      <c r="AT149" s="144" t="s">
        <v>133</v>
      </c>
      <c r="AU149" s="144" t="s">
        <v>84</v>
      </c>
      <c r="AV149" s="12" t="s">
        <v>84</v>
      </c>
      <c r="AW149" s="12" t="s">
        <v>31</v>
      </c>
      <c r="AX149" s="12" t="s">
        <v>75</v>
      </c>
      <c r="AY149" s="144" t="s">
        <v>124</v>
      </c>
    </row>
    <row r="150" spans="2:65" s="15" customFormat="1">
      <c r="B150" s="163"/>
      <c r="D150" s="143" t="s">
        <v>133</v>
      </c>
      <c r="E150" s="164" t="s">
        <v>46</v>
      </c>
      <c r="F150" s="165" t="s">
        <v>175</v>
      </c>
      <c r="H150" s="166">
        <v>185.08500000000001</v>
      </c>
      <c r="I150" s="167"/>
      <c r="L150" s="163"/>
      <c r="M150" s="168"/>
      <c r="T150" s="169"/>
      <c r="AT150" s="164" t="s">
        <v>133</v>
      </c>
      <c r="AU150" s="164" t="s">
        <v>84</v>
      </c>
      <c r="AV150" s="15" t="s">
        <v>131</v>
      </c>
      <c r="AW150" s="15" t="s">
        <v>31</v>
      </c>
      <c r="AX150" s="15" t="s">
        <v>75</v>
      </c>
      <c r="AY150" s="164" t="s">
        <v>124</v>
      </c>
    </row>
    <row r="151" spans="2:65" s="12" customFormat="1">
      <c r="B151" s="142"/>
      <c r="D151" s="143" t="s">
        <v>133</v>
      </c>
      <c r="E151" s="144" t="s">
        <v>1</v>
      </c>
      <c r="F151" s="145" t="s">
        <v>176</v>
      </c>
      <c r="H151" s="146">
        <v>166.577</v>
      </c>
      <c r="I151" s="147"/>
      <c r="L151" s="142"/>
      <c r="M151" s="148"/>
      <c r="T151" s="149"/>
      <c r="AT151" s="144" t="s">
        <v>133</v>
      </c>
      <c r="AU151" s="144" t="s">
        <v>84</v>
      </c>
      <c r="AV151" s="12" t="s">
        <v>84</v>
      </c>
      <c r="AW151" s="12" t="s">
        <v>31</v>
      </c>
      <c r="AX151" s="12" t="s">
        <v>80</v>
      </c>
      <c r="AY151" s="144" t="s">
        <v>124</v>
      </c>
    </row>
    <row r="152" spans="2:65" s="1" customFormat="1" ht="37.950000000000003" customHeight="1">
      <c r="B152" s="128"/>
      <c r="C152" s="129" t="s">
        <v>177</v>
      </c>
      <c r="D152" s="129" t="s">
        <v>126</v>
      </c>
      <c r="E152" s="130" t="s">
        <v>178</v>
      </c>
      <c r="F152" s="131" t="s">
        <v>179</v>
      </c>
      <c r="G152" s="132" t="s">
        <v>159</v>
      </c>
      <c r="H152" s="133">
        <v>241.08500000000001</v>
      </c>
      <c r="I152" s="134"/>
      <c r="J152" s="135">
        <f>ROUND(I152*H152,2)</f>
        <v>0</v>
      </c>
      <c r="K152" s="131" t="s">
        <v>130</v>
      </c>
      <c r="L152" s="32"/>
      <c r="M152" s="136" t="s">
        <v>1</v>
      </c>
      <c r="N152" s="137" t="s">
        <v>40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131</v>
      </c>
      <c r="AT152" s="140" t="s">
        <v>126</v>
      </c>
      <c r="AU152" s="140" t="s">
        <v>84</v>
      </c>
      <c r="AY152" s="17" t="s">
        <v>124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7" t="s">
        <v>80</v>
      </c>
      <c r="BK152" s="141">
        <f>ROUND(I152*H152,2)</f>
        <v>0</v>
      </c>
      <c r="BL152" s="17" t="s">
        <v>131</v>
      </c>
      <c r="BM152" s="140" t="s">
        <v>180</v>
      </c>
    </row>
    <row r="153" spans="2:65" s="14" customFormat="1">
      <c r="B153" s="157"/>
      <c r="D153" s="143" t="s">
        <v>133</v>
      </c>
      <c r="E153" s="158" t="s">
        <v>1</v>
      </c>
      <c r="F153" s="159" t="s">
        <v>181</v>
      </c>
      <c r="H153" s="158" t="s">
        <v>1</v>
      </c>
      <c r="I153" s="160"/>
      <c r="L153" s="157"/>
      <c r="M153" s="161"/>
      <c r="T153" s="162"/>
      <c r="AT153" s="158" t="s">
        <v>133</v>
      </c>
      <c r="AU153" s="158" t="s">
        <v>84</v>
      </c>
      <c r="AV153" s="14" t="s">
        <v>80</v>
      </c>
      <c r="AW153" s="14" t="s">
        <v>31</v>
      </c>
      <c r="AX153" s="14" t="s">
        <v>75</v>
      </c>
      <c r="AY153" s="158" t="s">
        <v>124</v>
      </c>
    </row>
    <row r="154" spans="2:65" s="12" customFormat="1">
      <c r="B154" s="142"/>
      <c r="D154" s="143" t="s">
        <v>133</v>
      </c>
      <c r="E154" s="144" t="s">
        <v>1</v>
      </c>
      <c r="F154" s="145" t="s">
        <v>46</v>
      </c>
      <c r="H154" s="146">
        <v>185.08500000000001</v>
      </c>
      <c r="I154" s="147"/>
      <c r="L154" s="142"/>
      <c r="M154" s="148"/>
      <c r="T154" s="149"/>
      <c r="AT154" s="144" t="s">
        <v>133</v>
      </c>
      <c r="AU154" s="144" t="s">
        <v>84</v>
      </c>
      <c r="AV154" s="12" t="s">
        <v>84</v>
      </c>
      <c r="AW154" s="12" t="s">
        <v>31</v>
      </c>
      <c r="AX154" s="12" t="s">
        <v>75</v>
      </c>
      <c r="AY154" s="144" t="s">
        <v>124</v>
      </c>
    </row>
    <row r="155" spans="2:65" s="12" customFormat="1">
      <c r="B155" s="142"/>
      <c r="D155" s="143" t="s">
        <v>133</v>
      </c>
      <c r="E155" s="144" t="s">
        <v>1</v>
      </c>
      <c r="F155" s="145" t="s">
        <v>182</v>
      </c>
      <c r="H155" s="146">
        <v>56</v>
      </c>
      <c r="I155" s="147"/>
      <c r="L155" s="142"/>
      <c r="M155" s="148"/>
      <c r="T155" s="149"/>
      <c r="AT155" s="144" t="s">
        <v>133</v>
      </c>
      <c r="AU155" s="144" t="s">
        <v>84</v>
      </c>
      <c r="AV155" s="12" t="s">
        <v>84</v>
      </c>
      <c r="AW155" s="12" t="s">
        <v>31</v>
      </c>
      <c r="AX155" s="12" t="s">
        <v>75</v>
      </c>
      <c r="AY155" s="144" t="s">
        <v>124</v>
      </c>
    </row>
    <row r="156" spans="2:65" s="15" customFormat="1">
      <c r="B156" s="163"/>
      <c r="D156" s="143" t="s">
        <v>133</v>
      </c>
      <c r="E156" s="164" t="s">
        <v>1</v>
      </c>
      <c r="F156" s="165" t="s">
        <v>175</v>
      </c>
      <c r="H156" s="166">
        <v>241.08500000000001</v>
      </c>
      <c r="I156" s="167"/>
      <c r="L156" s="163"/>
      <c r="M156" s="168"/>
      <c r="T156" s="169"/>
      <c r="AT156" s="164" t="s">
        <v>133</v>
      </c>
      <c r="AU156" s="164" t="s">
        <v>84</v>
      </c>
      <c r="AV156" s="15" t="s">
        <v>131</v>
      </c>
      <c r="AW156" s="15" t="s">
        <v>31</v>
      </c>
      <c r="AX156" s="15" t="s">
        <v>80</v>
      </c>
      <c r="AY156" s="164" t="s">
        <v>124</v>
      </c>
    </row>
    <row r="157" spans="2:65" s="1" customFormat="1" ht="16.5" customHeight="1">
      <c r="B157" s="128"/>
      <c r="C157" s="129" t="s">
        <v>183</v>
      </c>
      <c r="D157" s="129" t="s">
        <v>126</v>
      </c>
      <c r="E157" s="130" t="s">
        <v>184</v>
      </c>
      <c r="F157" s="131" t="s">
        <v>185</v>
      </c>
      <c r="G157" s="132" t="s">
        <v>159</v>
      </c>
      <c r="H157" s="133">
        <v>234.90199999999999</v>
      </c>
      <c r="I157" s="134"/>
      <c r="J157" s="135">
        <f>ROUND(I157*H157,2)</f>
        <v>0</v>
      </c>
      <c r="K157" s="131" t="s">
        <v>130</v>
      </c>
      <c r="L157" s="32"/>
      <c r="M157" s="136" t="s">
        <v>1</v>
      </c>
      <c r="N157" s="137" t="s">
        <v>40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131</v>
      </c>
      <c r="AT157" s="140" t="s">
        <v>126</v>
      </c>
      <c r="AU157" s="140" t="s">
        <v>84</v>
      </c>
      <c r="AY157" s="17" t="s">
        <v>124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7" t="s">
        <v>80</v>
      </c>
      <c r="BK157" s="141">
        <f>ROUND(I157*H157,2)</f>
        <v>0</v>
      </c>
      <c r="BL157" s="17" t="s">
        <v>131</v>
      </c>
      <c r="BM157" s="140" t="s">
        <v>186</v>
      </c>
    </row>
    <row r="158" spans="2:65" s="1" customFormat="1" ht="24.15" customHeight="1">
      <c r="B158" s="128"/>
      <c r="C158" s="129" t="s">
        <v>187</v>
      </c>
      <c r="D158" s="129" t="s">
        <v>126</v>
      </c>
      <c r="E158" s="130" t="s">
        <v>188</v>
      </c>
      <c r="F158" s="131" t="s">
        <v>189</v>
      </c>
      <c r="G158" s="132" t="s">
        <v>129</v>
      </c>
      <c r="H158" s="133">
        <v>594.78800000000001</v>
      </c>
      <c r="I158" s="134"/>
      <c r="J158" s="135">
        <f>ROUND(I158*H158,2)</f>
        <v>0</v>
      </c>
      <c r="K158" s="131" t="s">
        <v>130</v>
      </c>
      <c r="L158" s="32"/>
      <c r="M158" s="136" t="s">
        <v>1</v>
      </c>
      <c r="N158" s="137" t="s">
        <v>40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131</v>
      </c>
      <c r="AT158" s="140" t="s">
        <v>126</v>
      </c>
      <c r="AU158" s="140" t="s">
        <v>84</v>
      </c>
      <c r="AY158" s="17" t="s">
        <v>124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7" t="s">
        <v>80</v>
      </c>
      <c r="BK158" s="141">
        <f>ROUND(I158*H158,2)</f>
        <v>0</v>
      </c>
      <c r="BL158" s="17" t="s">
        <v>131</v>
      </c>
      <c r="BM158" s="140" t="s">
        <v>190</v>
      </c>
    </row>
    <row r="159" spans="2:65" s="14" customFormat="1">
      <c r="B159" s="157"/>
      <c r="D159" s="143" t="s">
        <v>133</v>
      </c>
      <c r="E159" s="158" t="s">
        <v>1</v>
      </c>
      <c r="F159" s="159" t="s">
        <v>167</v>
      </c>
      <c r="H159" s="158" t="s">
        <v>1</v>
      </c>
      <c r="I159" s="160"/>
      <c r="L159" s="157"/>
      <c r="M159" s="161"/>
      <c r="T159" s="162"/>
      <c r="AT159" s="158" t="s">
        <v>133</v>
      </c>
      <c r="AU159" s="158" t="s">
        <v>84</v>
      </c>
      <c r="AV159" s="14" t="s">
        <v>80</v>
      </c>
      <c r="AW159" s="14" t="s">
        <v>31</v>
      </c>
      <c r="AX159" s="14" t="s">
        <v>75</v>
      </c>
      <c r="AY159" s="158" t="s">
        <v>124</v>
      </c>
    </row>
    <row r="160" spans="2:65" s="12" customFormat="1">
      <c r="B160" s="142"/>
      <c r="D160" s="143" t="s">
        <v>133</v>
      </c>
      <c r="E160" s="144" t="s">
        <v>1</v>
      </c>
      <c r="F160" s="145" t="s">
        <v>191</v>
      </c>
      <c r="H160" s="146">
        <v>352.70299999999997</v>
      </c>
      <c r="I160" s="147"/>
      <c r="L160" s="142"/>
      <c r="M160" s="148"/>
      <c r="T160" s="149"/>
      <c r="AT160" s="144" t="s">
        <v>133</v>
      </c>
      <c r="AU160" s="144" t="s">
        <v>84</v>
      </c>
      <c r="AV160" s="12" t="s">
        <v>84</v>
      </c>
      <c r="AW160" s="12" t="s">
        <v>31</v>
      </c>
      <c r="AX160" s="12" t="s">
        <v>75</v>
      </c>
      <c r="AY160" s="144" t="s">
        <v>124</v>
      </c>
    </row>
    <row r="161" spans="2:65" s="14" customFormat="1">
      <c r="B161" s="157"/>
      <c r="D161" s="143" t="s">
        <v>133</v>
      </c>
      <c r="E161" s="158" t="s">
        <v>1</v>
      </c>
      <c r="F161" s="159" t="s">
        <v>169</v>
      </c>
      <c r="H161" s="158" t="s">
        <v>1</v>
      </c>
      <c r="I161" s="160"/>
      <c r="L161" s="157"/>
      <c r="M161" s="161"/>
      <c r="T161" s="162"/>
      <c r="AT161" s="158" t="s">
        <v>133</v>
      </c>
      <c r="AU161" s="158" t="s">
        <v>84</v>
      </c>
      <c r="AV161" s="14" t="s">
        <v>80</v>
      </c>
      <c r="AW161" s="14" t="s">
        <v>31</v>
      </c>
      <c r="AX161" s="14" t="s">
        <v>75</v>
      </c>
      <c r="AY161" s="158" t="s">
        <v>124</v>
      </c>
    </row>
    <row r="162" spans="2:65" s="12" customFormat="1">
      <c r="B162" s="142"/>
      <c r="D162" s="143" t="s">
        <v>133</v>
      </c>
      <c r="E162" s="144" t="s">
        <v>1</v>
      </c>
      <c r="F162" s="145" t="s">
        <v>192</v>
      </c>
      <c r="H162" s="146">
        <v>60.4</v>
      </c>
      <c r="I162" s="147"/>
      <c r="L162" s="142"/>
      <c r="M162" s="148"/>
      <c r="T162" s="149"/>
      <c r="AT162" s="144" t="s">
        <v>133</v>
      </c>
      <c r="AU162" s="144" t="s">
        <v>84</v>
      </c>
      <c r="AV162" s="12" t="s">
        <v>84</v>
      </c>
      <c r="AW162" s="12" t="s">
        <v>31</v>
      </c>
      <c r="AX162" s="12" t="s">
        <v>75</v>
      </c>
      <c r="AY162" s="144" t="s">
        <v>124</v>
      </c>
    </row>
    <row r="163" spans="2:65" s="12" customFormat="1">
      <c r="B163" s="142"/>
      <c r="D163" s="143" t="s">
        <v>133</v>
      </c>
      <c r="E163" s="144" t="s">
        <v>1</v>
      </c>
      <c r="F163" s="145" t="s">
        <v>193</v>
      </c>
      <c r="H163" s="146">
        <v>93.974999999999994</v>
      </c>
      <c r="I163" s="147"/>
      <c r="L163" s="142"/>
      <c r="M163" s="148"/>
      <c r="T163" s="149"/>
      <c r="AT163" s="144" t="s">
        <v>133</v>
      </c>
      <c r="AU163" s="144" t="s">
        <v>84</v>
      </c>
      <c r="AV163" s="12" t="s">
        <v>84</v>
      </c>
      <c r="AW163" s="12" t="s">
        <v>31</v>
      </c>
      <c r="AX163" s="12" t="s">
        <v>75</v>
      </c>
      <c r="AY163" s="144" t="s">
        <v>124</v>
      </c>
    </row>
    <row r="164" spans="2:65" s="14" customFormat="1">
      <c r="B164" s="157"/>
      <c r="D164" s="143" t="s">
        <v>133</v>
      </c>
      <c r="E164" s="158" t="s">
        <v>1</v>
      </c>
      <c r="F164" s="159" t="s">
        <v>172</v>
      </c>
      <c r="H164" s="158" t="s">
        <v>1</v>
      </c>
      <c r="I164" s="160"/>
      <c r="L164" s="157"/>
      <c r="M164" s="161"/>
      <c r="T164" s="162"/>
      <c r="AT164" s="158" t="s">
        <v>133</v>
      </c>
      <c r="AU164" s="158" t="s">
        <v>84</v>
      </c>
      <c r="AV164" s="14" t="s">
        <v>80</v>
      </c>
      <c r="AW164" s="14" t="s">
        <v>31</v>
      </c>
      <c r="AX164" s="14" t="s">
        <v>75</v>
      </c>
      <c r="AY164" s="158" t="s">
        <v>124</v>
      </c>
    </row>
    <row r="165" spans="2:65" s="12" customFormat="1">
      <c r="B165" s="142"/>
      <c r="D165" s="143" t="s">
        <v>133</v>
      </c>
      <c r="E165" s="144" t="s">
        <v>1</v>
      </c>
      <c r="F165" s="145" t="s">
        <v>194</v>
      </c>
      <c r="H165" s="146">
        <v>87.71</v>
      </c>
      <c r="I165" s="147"/>
      <c r="L165" s="142"/>
      <c r="M165" s="148"/>
      <c r="T165" s="149"/>
      <c r="AT165" s="144" t="s">
        <v>133</v>
      </c>
      <c r="AU165" s="144" t="s">
        <v>84</v>
      </c>
      <c r="AV165" s="12" t="s">
        <v>84</v>
      </c>
      <c r="AW165" s="12" t="s">
        <v>31</v>
      </c>
      <c r="AX165" s="12" t="s">
        <v>75</v>
      </c>
      <c r="AY165" s="144" t="s">
        <v>124</v>
      </c>
    </row>
    <row r="166" spans="2:65" s="15" customFormat="1">
      <c r="B166" s="163"/>
      <c r="D166" s="143" t="s">
        <v>133</v>
      </c>
      <c r="E166" s="164" t="s">
        <v>1</v>
      </c>
      <c r="F166" s="165" t="s">
        <v>175</v>
      </c>
      <c r="H166" s="166">
        <v>594.78800000000001</v>
      </c>
      <c r="I166" s="167"/>
      <c r="L166" s="163"/>
      <c r="M166" s="168"/>
      <c r="T166" s="169"/>
      <c r="AT166" s="164" t="s">
        <v>133</v>
      </c>
      <c r="AU166" s="164" t="s">
        <v>84</v>
      </c>
      <c r="AV166" s="15" t="s">
        <v>131</v>
      </c>
      <c r="AW166" s="15" t="s">
        <v>31</v>
      </c>
      <c r="AX166" s="15" t="s">
        <v>80</v>
      </c>
      <c r="AY166" s="164" t="s">
        <v>124</v>
      </c>
    </row>
    <row r="167" spans="2:65" s="11" customFormat="1" ht="22.95" customHeight="1">
      <c r="B167" s="116"/>
      <c r="D167" s="117" t="s">
        <v>74</v>
      </c>
      <c r="E167" s="126" t="s">
        <v>145</v>
      </c>
      <c r="F167" s="126" t="s">
        <v>195</v>
      </c>
      <c r="I167" s="119"/>
      <c r="J167" s="127">
        <f>BK167</f>
        <v>0</v>
      </c>
      <c r="L167" s="116"/>
      <c r="M167" s="121"/>
      <c r="P167" s="122">
        <f>SUM(P168:P202)</f>
        <v>0</v>
      </c>
      <c r="R167" s="122">
        <f>SUM(R168:R202)</f>
        <v>533.50621000000001</v>
      </c>
      <c r="T167" s="123">
        <f>SUM(T168:T202)</f>
        <v>0</v>
      </c>
      <c r="AR167" s="117" t="s">
        <v>80</v>
      </c>
      <c r="AT167" s="124" t="s">
        <v>74</v>
      </c>
      <c r="AU167" s="124" t="s">
        <v>80</v>
      </c>
      <c r="AY167" s="117" t="s">
        <v>124</v>
      </c>
      <c r="BK167" s="125">
        <f>SUM(BK168:BK202)</f>
        <v>0</v>
      </c>
    </row>
    <row r="168" spans="2:65" s="1" customFormat="1" ht="24.15" customHeight="1">
      <c r="B168" s="128"/>
      <c r="C168" s="129" t="s">
        <v>8</v>
      </c>
      <c r="D168" s="129" t="s">
        <v>126</v>
      </c>
      <c r="E168" s="130" t="s">
        <v>196</v>
      </c>
      <c r="F168" s="131" t="s">
        <v>197</v>
      </c>
      <c r="G168" s="132" t="s">
        <v>129</v>
      </c>
      <c r="H168" s="133">
        <v>322</v>
      </c>
      <c r="I168" s="134"/>
      <c r="J168" s="135">
        <f>ROUND(I168*H168,2)</f>
        <v>0</v>
      </c>
      <c r="K168" s="131" t="s">
        <v>130</v>
      </c>
      <c r="L168" s="32"/>
      <c r="M168" s="136" t="s">
        <v>1</v>
      </c>
      <c r="N168" s="137" t="s">
        <v>40</v>
      </c>
      <c r="P168" s="138">
        <f>O168*H168</f>
        <v>0</v>
      </c>
      <c r="Q168" s="138">
        <v>0.38700000000000001</v>
      </c>
      <c r="R168" s="138">
        <f>Q168*H168</f>
        <v>124.614</v>
      </c>
      <c r="S168" s="138">
        <v>0</v>
      </c>
      <c r="T168" s="139">
        <f>S168*H168</f>
        <v>0</v>
      </c>
      <c r="AR168" s="140" t="s">
        <v>131</v>
      </c>
      <c r="AT168" s="140" t="s">
        <v>126</v>
      </c>
      <c r="AU168" s="140" t="s">
        <v>84</v>
      </c>
      <c r="AY168" s="17" t="s">
        <v>124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7" t="s">
        <v>80</v>
      </c>
      <c r="BK168" s="141">
        <f>ROUND(I168*H168,2)</f>
        <v>0</v>
      </c>
      <c r="BL168" s="17" t="s">
        <v>131</v>
      </c>
      <c r="BM168" s="140" t="s">
        <v>198</v>
      </c>
    </row>
    <row r="169" spans="2:65" s="1" customFormat="1" ht="21.75" customHeight="1">
      <c r="B169" s="128"/>
      <c r="C169" s="129" t="s">
        <v>199</v>
      </c>
      <c r="D169" s="129" t="s">
        <v>126</v>
      </c>
      <c r="E169" s="130" t="s">
        <v>200</v>
      </c>
      <c r="F169" s="131" t="s">
        <v>201</v>
      </c>
      <c r="G169" s="132" t="s">
        <v>129</v>
      </c>
      <c r="H169" s="133">
        <v>85.17</v>
      </c>
      <c r="I169" s="134"/>
      <c r="J169" s="135">
        <f>ROUND(I169*H169,2)</f>
        <v>0</v>
      </c>
      <c r="K169" s="131" t="s">
        <v>130</v>
      </c>
      <c r="L169" s="32"/>
      <c r="M169" s="136" t="s">
        <v>1</v>
      </c>
      <c r="N169" s="137" t="s">
        <v>40</v>
      </c>
      <c r="P169" s="138">
        <f>O169*H169</f>
        <v>0</v>
      </c>
      <c r="Q169" s="138">
        <v>0.23</v>
      </c>
      <c r="R169" s="138">
        <f>Q169*H169</f>
        <v>19.589100000000002</v>
      </c>
      <c r="S169" s="138">
        <v>0</v>
      </c>
      <c r="T169" s="139">
        <f>S169*H169</f>
        <v>0</v>
      </c>
      <c r="AR169" s="140" t="s">
        <v>131</v>
      </c>
      <c r="AT169" s="140" t="s">
        <v>126</v>
      </c>
      <c r="AU169" s="140" t="s">
        <v>84</v>
      </c>
      <c r="AY169" s="17" t="s">
        <v>124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7" t="s">
        <v>80</v>
      </c>
      <c r="BK169" s="141">
        <f>ROUND(I169*H169,2)</f>
        <v>0</v>
      </c>
      <c r="BL169" s="17" t="s">
        <v>131</v>
      </c>
      <c r="BM169" s="140" t="s">
        <v>202</v>
      </c>
    </row>
    <row r="170" spans="2:65" s="14" customFormat="1">
      <c r="B170" s="157"/>
      <c r="D170" s="143" t="s">
        <v>133</v>
      </c>
      <c r="E170" s="158" t="s">
        <v>1</v>
      </c>
      <c r="F170" s="159" t="s">
        <v>203</v>
      </c>
      <c r="H170" s="158" t="s">
        <v>1</v>
      </c>
      <c r="I170" s="160"/>
      <c r="L170" s="157"/>
      <c r="M170" s="161"/>
      <c r="T170" s="162"/>
      <c r="AT170" s="158" t="s">
        <v>133</v>
      </c>
      <c r="AU170" s="158" t="s">
        <v>84</v>
      </c>
      <c r="AV170" s="14" t="s">
        <v>80</v>
      </c>
      <c r="AW170" s="14" t="s">
        <v>31</v>
      </c>
      <c r="AX170" s="14" t="s">
        <v>75</v>
      </c>
      <c r="AY170" s="158" t="s">
        <v>124</v>
      </c>
    </row>
    <row r="171" spans="2:65" s="12" customFormat="1">
      <c r="B171" s="142"/>
      <c r="D171" s="143" t="s">
        <v>133</v>
      </c>
      <c r="E171" s="144" t="s">
        <v>1</v>
      </c>
      <c r="F171" s="145" t="s">
        <v>204</v>
      </c>
      <c r="H171" s="146">
        <v>62.37</v>
      </c>
      <c r="I171" s="147"/>
      <c r="L171" s="142"/>
      <c r="M171" s="148"/>
      <c r="T171" s="149"/>
      <c r="AT171" s="144" t="s">
        <v>133</v>
      </c>
      <c r="AU171" s="144" t="s">
        <v>84</v>
      </c>
      <c r="AV171" s="12" t="s">
        <v>84</v>
      </c>
      <c r="AW171" s="12" t="s">
        <v>31</v>
      </c>
      <c r="AX171" s="12" t="s">
        <v>75</v>
      </c>
      <c r="AY171" s="144" t="s">
        <v>124</v>
      </c>
    </row>
    <row r="172" spans="2:65" s="12" customFormat="1">
      <c r="B172" s="142"/>
      <c r="D172" s="143" t="s">
        <v>133</v>
      </c>
      <c r="E172" s="144" t="s">
        <v>1</v>
      </c>
      <c r="F172" s="145" t="s">
        <v>205</v>
      </c>
      <c r="H172" s="146">
        <v>22.8</v>
      </c>
      <c r="I172" s="147"/>
      <c r="L172" s="142"/>
      <c r="M172" s="148"/>
      <c r="T172" s="149"/>
      <c r="AT172" s="144" t="s">
        <v>133</v>
      </c>
      <c r="AU172" s="144" t="s">
        <v>84</v>
      </c>
      <c r="AV172" s="12" t="s">
        <v>84</v>
      </c>
      <c r="AW172" s="12" t="s">
        <v>31</v>
      </c>
      <c r="AX172" s="12" t="s">
        <v>75</v>
      </c>
      <c r="AY172" s="144" t="s">
        <v>124</v>
      </c>
    </row>
    <row r="173" spans="2:65" s="15" customFormat="1">
      <c r="B173" s="163"/>
      <c r="D173" s="143" t="s">
        <v>133</v>
      </c>
      <c r="E173" s="164" t="s">
        <v>1</v>
      </c>
      <c r="F173" s="165" t="s">
        <v>175</v>
      </c>
      <c r="H173" s="166">
        <v>85.17</v>
      </c>
      <c r="I173" s="167"/>
      <c r="L173" s="163"/>
      <c r="M173" s="168"/>
      <c r="T173" s="169"/>
      <c r="AT173" s="164" t="s">
        <v>133</v>
      </c>
      <c r="AU173" s="164" t="s">
        <v>84</v>
      </c>
      <c r="AV173" s="15" t="s">
        <v>131</v>
      </c>
      <c r="AW173" s="15" t="s">
        <v>31</v>
      </c>
      <c r="AX173" s="15" t="s">
        <v>80</v>
      </c>
      <c r="AY173" s="164" t="s">
        <v>124</v>
      </c>
    </row>
    <row r="174" spans="2:65" s="1" customFormat="1" ht="24.15" customHeight="1">
      <c r="B174" s="128"/>
      <c r="C174" s="129" t="s">
        <v>206</v>
      </c>
      <c r="D174" s="129" t="s">
        <v>126</v>
      </c>
      <c r="E174" s="130" t="s">
        <v>207</v>
      </c>
      <c r="F174" s="131" t="s">
        <v>208</v>
      </c>
      <c r="G174" s="132" t="s">
        <v>129</v>
      </c>
      <c r="H174" s="133">
        <v>322</v>
      </c>
      <c r="I174" s="134"/>
      <c r="J174" s="135">
        <f>ROUND(I174*H174,2)</f>
        <v>0</v>
      </c>
      <c r="K174" s="131" t="s">
        <v>130</v>
      </c>
      <c r="L174" s="32"/>
      <c r="M174" s="136" t="s">
        <v>1</v>
      </c>
      <c r="N174" s="137" t="s">
        <v>40</v>
      </c>
      <c r="P174" s="138">
        <f>O174*H174</f>
        <v>0</v>
      </c>
      <c r="Q174" s="138">
        <v>0.46</v>
      </c>
      <c r="R174" s="138">
        <f>Q174*H174</f>
        <v>148.12</v>
      </c>
      <c r="S174" s="138">
        <v>0</v>
      </c>
      <c r="T174" s="139">
        <f>S174*H174</f>
        <v>0</v>
      </c>
      <c r="AR174" s="140" t="s">
        <v>131</v>
      </c>
      <c r="AT174" s="140" t="s">
        <v>126</v>
      </c>
      <c r="AU174" s="140" t="s">
        <v>84</v>
      </c>
      <c r="AY174" s="17" t="s">
        <v>124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7" t="s">
        <v>80</v>
      </c>
      <c r="BK174" s="141">
        <f>ROUND(I174*H174,2)</f>
        <v>0</v>
      </c>
      <c r="BL174" s="17" t="s">
        <v>131</v>
      </c>
      <c r="BM174" s="140" t="s">
        <v>209</v>
      </c>
    </row>
    <row r="175" spans="2:65" s="1" customFormat="1" ht="24.15" customHeight="1">
      <c r="B175" s="128"/>
      <c r="C175" s="129" t="s">
        <v>210</v>
      </c>
      <c r="D175" s="129" t="s">
        <v>126</v>
      </c>
      <c r="E175" s="130" t="s">
        <v>207</v>
      </c>
      <c r="F175" s="131" t="s">
        <v>208</v>
      </c>
      <c r="G175" s="132" t="s">
        <v>129</v>
      </c>
      <c r="H175" s="133">
        <v>152</v>
      </c>
      <c r="I175" s="134"/>
      <c r="J175" s="135">
        <f>ROUND(I175*H175,2)</f>
        <v>0</v>
      </c>
      <c r="K175" s="131" t="s">
        <v>130</v>
      </c>
      <c r="L175" s="32"/>
      <c r="M175" s="136" t="s">
        <v>1</v>
      </c>
      <c r="N175" s="137" t="s">
        <v>40</v>
      </c>
      <c r="P175" s="138">
        <f>O175*H175</f>
        <v>0</v>
      </c>
      <c r="Q175" s="138">
        <v>0.46</v>
      </c>
      <c r="R175" s="138">
        <f>Q175*H175</f>
        <v>69.92</v>
      </c>
      <c r="S175" s="138">
        <v>0</v>
      </c>
      <c r="T175" s="139">
        <f>S175*H175</f>
        <v>0</v>
      </c>
      <c r="AR175" s="140" t="s">
        <v>131</v>
      </c>
      <c r="AT175" s="140" t="s">
        <v>126</v>
      </c>
      <c r="AU175" s="140" t="s">
        <v>84</v>
      </c>
      <c r="AY175" s="17" t="s">
        <v>124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7" t="s">
        <v>80</v>
      </c>
      <c r="BK175" s="141">
        <f>ROUND(I175*H175,2)</f>
        <v>0</v>
      </c>
      <c r="BL175" s="17" t="s">
        <v>131</v>
      </c>
      <c r="BM175" s="140" t="s">
        <v>211</v>
      </c>
    </row>
    <row r="176" spans="2:65" s="1" customFormat="1" ht="24.15" customHeight="1">
      <c r="B176" s="128"/>
      <c r="C176" s="129" t="s">
        <v>212</v>
      </c>
      <c r="D176" s="129" t="s">
        <v>126</v>
      </c>
      <c r="E176" s="130" t="s">
        <v>213</v>
      </c>
      <c r="F176" s="131" t="s">
        <v>214</v>
      </c>
      <c r="G176" s="132" t="s">
        <v>129</v>
      </c>
      <c r="H176" s="133">
        <v>88</v>
      </c>
      <c r="I176" s="134"/>
      <c r="J176" s="135">
        <f>ROUND(I176*H176,2)</f>
        <v>0</v>
      </c>
      <c r="K176" s="131" t="s">
        <v>130</v>
      </c>
      <c r="L176" s="32"/>
      <c r="M176" s="136" t="s">
        <v>1</v>
      </c>
      <c r="N176" s="137" t="s">
        <v>40</v>
      </c>
      <c r="P176" s="138">
        <f>O176*H176</f>
        <v>0</v>
      </c>
      <c r="Q176" s="138">
        <v>0.40799999999999997</v>
      </c>
      <c r="R176" s="138">
        <f>Q176*H176</f>
        <v>35.903999999999996</v>
      </c>
      <c r="S176" s="138">
        <v>0</v>
      </c>
      <c r="T176" s="139">
        <f>S176*H176</f>
        <v>0</v>
      </c>
      <c r="AR176" s="140" t="s">
        <v>131</v>
      </c>
      <c r="AT176" s="140" t="s">
        <v>126</v>
      </c>
      <c r="AU176" s="140" t="s">
        <v>84</v>
      </c>
      <c r="AY176" s="17" t="s">
        <v>124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7" t="s">
        <v>80</v>
      </c>
      <c r="BK176" s="141">
        <f>ROUND(I176*H176,2)</f>
        <v>0</v>
      </c>
      <c r="BL176" s="17" t="s">
        <v>131</v>
      </c>
      <c r="BM176" s="140" t="s">
        <v>215</v>
      </c>
    </row>
    <row r="177" spans="2:65" s="12" customFormat="1">
      <c r="B177" s="142"/>
      <c r="D177" s="143" t="s">
        <v>133</v>
      </c>
      <c r="E177" s="144" t="s">
        <v>1</v>
      </c>
      <c r="F177" s="145" t="s">
        <v>194</v>
      </c>
      <c r="H177" s="146">
        <v>87.71</v>
      </c>
      <c r="I177" s="147"/>
      <c r="L177" s="142"/>
      <c r="M177" s="148"/>
      <c r="T177" s="149"/>
      <c r="AT177" s="144" t="s">
        <v>133</v>
      </c>
      <c r="AU177" s="144" t="s">
        <v>84</v>
      </c>
      <c r="AV177" s="12" t="s">
        <v>84</v>
      </c>
      <c r="AW177" s="12" t="s">
        <v>31</v>
      </c>
      <c r="AX177" s="12" t="s">
        <v>75</v>
      </c>
      <c r="AY177" s="144" t="s">
        <v>124</v>
      </c>
    </row>
    <row r="178" spans="2:65" s="12" customFormat="1">
      <c r="B178" s="142"/>
      <c r="D178" s="143" t="s">
        <v>133</v>
      </c>
      <c r="E178" s="144" t="s">
        <v>1</v>
      </c>
      <c r="F178" s="145" t="s">
        <v>216</v>
      </c>
      <c r="H178" s="146">
        <v>88</v>
      </c>
      <c r="I178" s="147"/>
      <c r="L178" s="142"/>
      <c r="M178" s="148"/>
      <c r="T178" s="149"/>
      <c r="AT178" s="144" t="s">
        <v>133</v>
      </c>
      <c r="AU178" s="144" t="s">
        <v>84</v>
      </c>
      <c r="AV178" s="12" t="s">
        <v>84</v>
      </c>
      <c r="AW178" s="12" t="s">
        <v>31</v>
      </c>
      <c r="AX178" s="12" t="s">
        <v>80</v>
      </c>
      <c r="AY178" s="144" t="s">
        <v>124</v>
      </c>
    </row>
    <row r="179" spans="2:65" s="1" customFormat="1" ht="24.15" customHeight="1">
      <c r="B179" s="128"/>
      <c r="C179" s="129" t="s">
        <v>217</v>
      </c>
      <c r="D179" s="129" t="s">
        <v>126</v>
      </c>
      <c r="E179" s="130" t="s">
        <v>218</v>
      </c>
      <c r="F179" s="131" t="s">
        <v>219</v>
      </c>
      <c r="G179" s="132" t="s">
        <v>129</v>
      </c>
      <c r="H179" s="133">
        <v>71</v>
      </c>
      <c r="I179" s="134"/>
      <c r="J179" s="135">
        <f>ROUND(I179*H179,2)</f>
        <v>0</v>
      </c>
      <c r="K179" s="131" t="s">
        <v>130</v>
      </c>
      <c r="L179" s="32"/>
      <c r="M179" s="136" t="s">
        <v>1</v>
      </c>
      <c r="N179" s="137" t="s">
        <v>40</v>
      </c>
      <c r="P179" s="138">
        <f>O179*H179</f>
        <v>0</v>
      </c>
      <c r="Q179" s="138">
        <v>7.1000000000000002E-4</v>
      </c>
      <c r="R179" s="138">
        <f>Q179*H179</f>
        <v>5.0410000000000003E-2</v>
      </c>
      <c r="S179" s="138">
        <v>0</v>
      </c>
      <c r="T179" s="139">
        <f>S179*H179</f>
        <v>0</v>
      </c>
      <c r="AR179" s="140" t="s">
        <v>131</v>
      </c>
      <c r="AT179" s="140" t="s">
        <v>126</v>
      </c>
      <c r="AU179" s="140" t="s">
        <v>84</v>
      </c>
      <c r="AY179" s="17" t="s">
        <v>124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7" t="s">
        <v>80</v>
      </c>
      <c r="BK179" s="141">
        <f>ROUND(I179*H179,2)</f>
        <v>0</v>
      </c>
      <c r="BL179" s="17" t="s">
        <v>131</v>
      </c>
      <c r="BM179" s="140" t="s">
        <v>220</v>
      </c>
    </row>
    <row r="180" spans="2:65" s="12" customFormat="1">
      <c r="B180" s="142"/>
      <c r="D180" s="143" t="s">
        <v>133</v>
      </c>
      <c r="E180" s="144" t="s">
        <v>1</v>
      </c>
      <c r="F180" s="145" t="s">
        <v>221</v>
      </c>
      <c r="H180" s="146">
        <v>71</v>
      </c>
      <c r="I180" s="147"/>
      <c r="L180" s="142"/>
      <c r="M180" s="148"/>
      <c r="T180" s="149"/>
      <c r="AT180" s="144" t="s">
        <v>133</v>
      </c>
      <c r="AU180" s="144" t="s">
        <v>84</v>
      </c>
      <c r="AV180" s="12" t="s">
        <v>84</v>
      </c>
      <c r="AW180" s="12" t="s">
        <v>31</v>
      </c>
      <c r="AX180" s="12" t="s">
        <v>80</v>
      </c>
      <c r="AY180" s="144" t="s">
        <v>124</v>
      </c>
    </row>
    <row r="181" spans="2:65" s="1" customFormat="1" ht="33" customHeight="1">
      <c r="B181" s="128"/>
      <c r="C181" s="129" t="s">
        <v>222</v>
      </c>
      <c r="D181" s="129" t="s">
        <v>126</v>
      </c>
      <c r="E181" s="130" t="s">
        <v>223</v>
      </c>
      <c r="F181" s="131" t="s">
        <v>224</v>
      </c>
      <c r="G181" s="132" t="s">
        <v>129</v>
      </c>
      <c r="H181" s="133">
        <v>35.5</v>
      </c>
      <c r="I181" s="134"/>
      <c r="J181" s="135">
        <f>ROUND(I181*H181,2)</f>
        <v>0</v>
      </c>
      <c r="K181" s="131" t="s">
        <v>130</v>
      </c>
      <c r="L181" s="32"/>
      <c r="M181" s="136" t="s">
        <v>1</v>
      </c>
      <c r="N181" s="137" t="s">
        <v>40</v>
      </c>
      <c r="P181" s="138">
        <f>O181*H181</f>
        <v>0</v>
      </c>
      <c r="Q181" s="138">
        <v>0.10373</v>
      </c>
      <c r="R181" s="138">
        <f>Q181*H181</f>
        <v>3.6824150000000002</v>
      </c>
      <c r="S181" s="138">
        <v>0</v>
      </c>
      <c r="T181" s="139">
        <f>S181*H181</f>
        <v>0</v>
      </c>
      <c r="AR181" s="140" t="s">
        <v>131</v>
      </c>
      <c r="AT181" s="140" t="s">
        <v>126</v>
      </c>
      <c r="AU181" s="140" t="s">
        <v>84</v>
      </c>
      <c r="AY181" s="17" t="s">
        <v>124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7" t="s">
        <v>80</v>
      </c>
      <c r="BK181" s="141">
        <f>ROUND(I181*H181,2)</f>
        <v>0</v>
      </c>
      <c r="BL181" s="17" t="s">
        <v>131</v>
      </c>
      <c r="BM181" s="140" t="s">
        <v>225</v>
      </c>
    </row>
    <row r="182" spans="2:65" s="14" customFormat="1">
      <c r="B182" s="157"/>
      <c r="D182" s="143" t="s">
        <v>133</v>
      </c>
      <c r="E182" s="158" t="s">
        <v>1</v>
      </c>
      <c r="F182" s="159" t="s">
        <v>226</v>
      </c>
      <c r="H182" s="158" t="s">
        <v>1</v>
      </c>
      <c r="I182" s="160"/>
      <c r="L182" s="157"/>
      <c r="M182" s="161"/>
      <c r="T182" s="162"/>
      <c r="AT182" s="158" t="s">
        <v>133</v>
      </c>
      <c r="AU182" s="158" t="s">
        <v>84</v>
      </c>
      <c r="AV182" s="14" t="s">
        <v>80</v>
      </c>
      <c r="AW182" s="14" t="s">
        <v>31</v>
      </c>
      <c r="AX182" s="14" t="s">
        <v>75</v>
      </c>
      <c r="AY182" s="158" t="s">
        <v>124</v>
      </c>
    </row>
    <row r="183" spans="2:65" s="12" customFormat="1">
      <c r="B183" s="142"/>
      <c r="D183" s="143" t="s">
        <v>133</v>
      </c>
      <c r="E183" s="144" t="s">
        <v>87</v>
      </c>
      <c r="F183" s="145" t="s">
        <v>227</v>
      </c>
      <c r="H183" s="146">
        <v>35.5</v>
      </c>
      <c r="I183" s="147"/>
      <c r="L183" s="142"/>
      <c r="M183" s="148"/>
      <c r="T183" s="149"/>
      <c r="AT183" s="144" t="s">
        <v>133</v>
      </c>
      <c r="AU183" s="144" t="s">
        <v>84</v>
      </c>
      <c r="AV183" s="12" t="s">
        <v>84</v>
      </c>
      <c r="AW183" s="12" t="s">
        <v>31</v>
      </c>
      <c r="AX183" s="12" t="s">
        <v>80</v>
      </c>
      <c r="AY183" s="144" t="s">
        <v>124</v>
      </c>
    </row>
    <row r="184" spans="2:65" s="1" customFormat="1" ht="24.15" customHeight="1">
      <c r="B184" s="128"/>
      <c r="C184" s="129" t="s">
        <v>228</v>
      </c>
      <c r="D184" s="129" t="s">
        <v>126</v>
      </c>
      <c r="E184" s="130" t="s">
        <v>229</v>
      </c>
      <c r="F184" s="131" t="s">
        <v>230</v>
      </c>
      <c r="G184" s="132" t="s">
        <v>129</v>
      </c>
      <c r="H184" s="133">
        <v>35.5</v>
      </c>
      <c r="I184" s="134"/>
      <c r="J184" s="135">
        <f>ROUND(I184*H184,2)</f>
        <v>0</v>
      </c>
      <c r="K184" s="131" t="s">
        <v>130</v>
      </c>
      <c r="L184" s="32"/>
      <c r="M184" s="136" t="s">
        <v>1</v>
      </c>
      <c r="N184" s="137" t="s">
        <v>40</v>
      </c>
      <c r="P184" s="138">
        <f>O184*H184</f>
        <v>0</v>
      </c>
      <c r="Q184" s="138">
        <v>0.15559000000000001</v>
      </c>
      <c r="R184" s="138">
        <f>Q184*H184</f>
        <v>5.5234450000000006</v>
      </c>
      <c r="S184" s="138">
        <v>0</v>
      </c>
      <c r="T184" s="139">
        <f>S184*H184</f>
        <v>0</v>
      </c>
      <c r="AR184" s="140" t="s">
        <v>131</v>
      </c>
      <c r="AT184" s="140" t="s">
        <v>126</v>
      </c>
      <c r="AU184" s="140" t="s">
        <v>84</v>
      </c>
      <c r="AY184" s="17" t="s">
        <v>124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80</v>
      </c>
      <c r="BK184" s="141">
        <f>ROUND(I184*H184,2)</f>
        <v>0</v>
      </c>
      <c r="BL184" s="17" t="s">
        <v>131</v>
      </c>
      <c r="BM184" s="140" t="s">
        <v>231</v>
      </c>
    </row>
    <row r="185" spans="2:65" s="12" customFormat="1">
      <c r="B185" s="142"/>
      <c r="D185" s="143" t="s">
        <v>133</v>
      </c>
      <c r="E185" s="144" t="s">
        <v>1</v>
      </c>
      <c r="F185" s="145" t="s">
        <v>87</v>
      </c>
      <c r="H185" s="146">
        <v>35.5</v>
      </c>
      <c r="I185" s="147"/>
      <c r="L185" s="142"/>
      <c r="M185" s="148"/>
      <c r="T185" s="149"/>
      <c r="AT185" s="144" t="s">
        <v>133</v>
      </c>
      <c r="AU185" s="144" t="s">
        <v>84</v>
      </c>
      <c r="AV185" s="12" t="s">
        <v>84</v>
      </c>
      <c r="AW185" s="12" t="s">
        <v>31</v>
      </c>
      <c r="AX185" s="12" t="s">
        <v>80</v>
      </c>
      <c r="AY185" s="144" t="s">
        <v>124</v>
      </c>
    </row>
    <row r="186" spans="2:65" s="1" customFormat="1" ht="33" customHeight="1">
      <c r="B186" s="128"/>
      <c r="C186" s="129" t="s">
        <v>232</v>
      </c>
      <c r="D186" s="129" t="s">
        <v>126</v>
      </c>
      <c r="E186" s="130" t="s">
        <v>233</v>
      </c>
      <c r="F186" s="131" t="s">
        <v>234</v>
      </c>
      <c r="G186" s="132" t="s">
        <v>129</v>
      </c>
      <c r="H186" s="133">
        <v>152</v>
      </c>
      <c r="I186" s="134"/>
      <c r="J186" s="135">
        <f>ROUND(I186*H186,2)</f>
        <v>0</v>
      </c>
      <c r="K186" s="131" t="s">
        <v>130</v>
      </c>
      <c r="L186" s="32"/>
      <c r="M186" s="136" t="s">
        <v>1</v>
      </c>
      <c r="N186" s="137" t="s">
        <v>40</v>
      </c>
      <c r="P186" s="138">
        <f>O186*H186</f>
        <v>0</v>
      </c>
      <c r="Q186" s="138">
        <v>8.9219999999999994E-2</v>
      </c>
      <c r="R186" s="138">
        <f>Q186*H186</f>
        <v>13.561439999999999</v>
      </c>
      <c r="S186" s="138">
        <v>0</v>
      </c>
      <c r="T186" s="139">
        <f>S186*H186</f>
        <v>0</v>
      </c>
      <c r="AR186" s="140" t="s">
        <v>131</v>
      </c>
      <c r="AT186" s="140" t="s">
        <v>126</v>
      </c>
      <c r="AU186" s="140" t="s">
        <v>84</v>
      </c>
      <c r="AY186" s="17" t="s">
        <v>124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7" t="s">
        <v>80</v>
      </c>
      <c r="BK186" s="141">
        <f>ROUND(I186*H186,2)</f>
        <v>0</v>
      </c>
      <c r="BL186" s="17" t="s">
        <v>131</v>
      </c>
      <c r="BM186" s="140" t="s">
        <v>235</v>
      </c>
    </row>
    <row r="187" spans="2:65" s="12" customFormat="1">
      <c r="B187" s="142"/>
      <c r="D187" s="143" t="s">
        <v>133</v>
      </c>
      <c r="E187" s="144" t="s">
        <v>1</v>
      </c>
      <c r="F187" s="145" t="s">
        <v>193</v>
      </c>
      <c r="H187" s="146">
        <v>93.974999999999994</v>
      </c>
      <c r="I187" s="147"/>
      <c r="L187" s="142"/>
      <c r="M187" s="148"/>
      <c r="T187" s="149"/>
      <c r="AT187" s="144" t="s">
        <v>133</v>
      </c>
      <c r="AU187" s="144" t="s">
        <v>84</v>
      </c>
      <c r="AV187" s="12" t="s">
        <v>84</v>
      </c>
      <c r="AW187" s="12" t="s">
        <v>31</v>
      </c>
      <c r="AX187" s="12" t="s">
        <v>75</v>
      </c>
      <c r="AY187" s="144" t="s">
        <v>124</v>
      </c>
    </row>
    <row r="188" spans="2:65" s="12" customFormat="1">
      <c r="B188" s="142"/>
      <c r="D188" s="143" t="s">
        <v>133</v>
      </c>
      <c r="E188" s="144" t="s">
        <v>1</v>
      </c>
      <c r="F188" s="145" t="s">
        <v>236</v>
      </c>
      <c r="H188" s="146">
        <v>58</v>
      </c>
      <c r="I188" s="147"/>
      <c r="L188" s="142"/>
      <c r="M188" s="148"/>
      <c r="T188" s="149"/>
      <c r="AT188" s="144" t="s">
        <v>133</v>
      </c>
      <c r="AU188" s="144" t="s">
        <v>84</v>
      </c>
      <c r="AV188" s="12" t="s">
        <v>84</v>
      </c>
      <c r="AW188" s="12" t="s">
        <v>31</v>
      </c>
      <c r="AX188" s="12" t="s">
        <v>75</v>
      </c>
      <c r="AY188" s="144" t="s">
        <v>124</v>
      </c>
    </row>
    <row r="189" spans="2:65" s="15" customFormat="1">
      <c r="B189" s="163"/>
      <c r="D189" s="143" t="s">
        <v>133</v>
      </c>
      <c r="E189" s="164" t="s">
        <v>1</v>
      </c>
      <c r="F189" s="165" t="s">
        <v>175</v>
      </c>
      <c r="H189" s="166">
        <v>151.97499999999999</v>
      </c>
      <c r="I189" s="167"/>
      <c r="L189" s="163"/>
      <c r="M189" s="168"/>
      <c r="T189" s="169"/>
      <c r="AT189" s="164" t="s">
        <v>133</v>
      </c>
      <c r="AU189" s="164" t="s">
        <v>84</v>
      </c>
      <c r="AV189" s="15" t="s">
        <v>131</v>
      </c>
      <c r="AW189" s="15" t="s">
        <v>31</v>
      </c>
      <c r="AX189" s="15" t="s">
        <v>75</v>
      </c>
      <c r="AY189" s="164" t="s">
        <v>124</v>
      </c>
    </row>
    <row r="190" spans="2:65" s="12" customFormat="1">
      <c r="B190" s="142"/>
      <c r="D190" s="143" t="s">
        <v>133</v>
      </c>
      <c r="E190" s="144" t="s">
        <v>1</v>
      </c>
      <c r="F190" s="145" t="s">
        <v>237</v>
      </c>
      <c r="H190" s="146">
        <v>152</v>
      </c>
      <c r="I190" s="147"/>
      <c r="L190" s="142"/>
      <c r="M190" s="148"/>
      <c r="T190" s="149"/>
      <c r="AT190" s="144" t="s">
        <v>133</v>
      </c>
      <c r="AU190" s="144" t="s">
        <v>84</v>
      </c>
      <c r="AV190" s="12" t="s">
        <v>84</v>
      </c>
      <c r="AW190" s="12" t="s">
        <v>31</v>
      </c>
      <c r="AX190" s="12" t="s">
        <v>80</v>
      </c>
      <c r="AY190" s="144" t="s">
        <v>124</v>
      </c>
    </row>
    <row r="191" spans="2:65" s="1" customFormat="1" ht="24.15" customHeight="1">
      <c r="B191" s="128"/>
      <c r="C191" s="170" t="s">
        <v>7</v>
      </c>
      <c r="D191" s="170" t="s">
        <v>238</v>
      </c>
      <c r="E191" s="171" t="s">
        <v>239</v>
      </c>
      <c r="F191" s="172" t="s">
        <v>240</v>
      </c>
      <c r="G191" s="173" t="s">
        <v>129</v>
      </c>
      <c r="H191" s="174">
        <v>156.56</v>
      </c>
      <c r="I191" s="175"/>
      <c r="J191" s="176">
        <f>ROUND(I191*H191,2)</f>
        <v>0</v>
      </c>
      <c r="K191" s="172" t="s">
        <v>130</v>
      </c>
      <c r="L191" s="177"/>
      <c r="M191" s="178" t="s">
        <v>1</v>
      </c>
      <c r="N191" s="179" t="s">
        <v>40</v>
      </c>
      <c r="P191" s="138">
        <f>O191*H191</f>
        <v>0</v>
      </c>
      <c r="Q191" s="138">
        <v>0.13100000000000001</v>
      </c>
      <c r="R191" s="138">
        <f>Q191*H191</f>
        <v>20.509360000000001</v>
      </c>
      <c r="S191" s="138">
        <v>0</v>
      </c>
      <c r="T191" s="139">
        <f>S191*H191</f>
        <v>0</v>
      </c>
      <c r="AR191" s="140" t="s">
        <v>163</v>
      </c>
      <c r="AT191" s="140" t="s">
        <v>238</v>
      </c>
      <c r="AU191" s="140" t="s">
        <v>84</v>
      </c>
      <c r="AY191" s="17" t="s">
        <v>124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7" t="s">
        <v>80</v>
      </c>
      <c r="BK191" s="141">
        <f>ROUND(I191*H191,2)</f>
        <v>0</v>
      </c>
      <c r="BL191" s="17" t="s">
        <v>131</v>
      </c>
      <c r="BM191" s="140" t="s">
        <v>241</v>
      </c>
    </row>
    <row r="192" spans="2:65" s="12" customFormat="1">
      <c r="B192" s="142"/>
      <c r="D192" s="143" t="s">
        <v>133</v>
      </c>
      <c r="F192" s="145" t="s">
        <v>242</v>
      </c>
      <c r="H192" s="146">
        <v>156.56</v>
      </c>
      <c r="I192" s="147"/>
      <c r="L192" s="142"/>
      <c r="M192" s="148"/>
      <c r="T192" s="149"/>
      <c r="AT192" s="144" t="s">
        <v>133</v>
      </c>
      <c r="AU192" s="144" t="s">
        <v>84</v>
      </c>
      <c r="AV192" s="12" t="s">
        <v>84</v>
      </c>
      <c r="AW192" s="12" t="s">
        <v>3</v>
      </c>
      <c r="AX192" s="12" t="s">
        <v>80</v>
      </c>
      <c r="AY192" s="144" t="s">
        <v>124</v>
      </c>
    </row>
    <row r="193" spans="2:65" s="1" customFormat="1" ht="24.15" customHeight="1">
      <c r="B193" s="128"/>
      <c r="C193" s="129" t="s">
        <v>243</v>
      </c>
      <c r="D193" s="129" t="s">
        <v>126</v>
      </c>
      <c r="E193" s="130" t="s">
        <v>244</v>
      </c>
      <c r="F193" s="131" t="s">
        <v>245</v>
      </c>
      <c r="G193" s="132" t="s">
        <v>129</v>
      </c>
      <c r="H193" s="133">
        <v>322</v>
      </c>
      <c r="I193" s="134"/>
      <c r="J193" s="135">
        <f>ROUND(I193*H193,2)</f>
        <v>0</v>
      </c>
      <c r="K193" s="131" t="s">
        <v>130</v>
      </c>
      <c r="L193" s="32"/>
      <c r="M193" s="136" t="s">
        <v>1</v>
      </c>
      <c r="N193" s="137" t="s">
        <v>40</v>
      </c>
      <c r="P193" s="138">
        <f>O193*H193</f>
        <v>0</v>
      </c>
      <c r="Q193" s="138">
        <v>0.11162</v>
      </c>
      <c r="R193" s="138">
        <f>Q193*H193</f>
        <v>35.94164</v>
      </c>
      <c r="S193" s="138">
        <v>0</v>
      </c>
      <c r="T193" s="139">
        <f>S193*H193</f>
        <v>0</v>
      </c>
      <c r="AR193" s="140" t="s">
        <v>131</v>
      </c>
      <c r="AT193" s="140" t="s">
        <v>126</v>
      </c>
      <c r="AU193" s="140" t="s">
        <v>84</v>
      </c>
      <c r="AY193" s="17" t="s">
        <v>124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7" t="s">
        <v>80</v>
      </c>
      <c r="BK193" s="141">
        <f>ROUND(I193*H193,2)</f>
        <v>0</v>
      </c>
      <c r="BL193" s="17" t="s">
        <v>131</v>
      </c>
      <c r="BM193" s="140" t="s">
        <v>246</v>
      </c>
    </row>
    <row r="194" spans="2:65" s="14" customFormat="1">
      <c r="B194" s="157"/>
      <c r="D194" s="143" t="s">
        <v>133</v>
      </c>
      <c r="E194" s="158" t="s">
        <v>1</v>
      </c>
      <c r="F194" s="159" t="s">
        <v>167</v>
      </c>
      <c r="H194" s="158" t="s">
        <v>1</v>
      </c>
      <c r="I194" s="160"/>
      <c r="L194" s="157"/>
      <c r="M194" s="161"/>
      <c r="T194" s="162"/>
      <c r="AT194" s="158" t="s">
        <v>133</v>
      </c>
      <c r="AU194" s="158" t="s">
        <v>84</v>
      </c>
      <c r="AV194" s="14" t="s">
        <v>80</v>
      </c>
      <c r="AW194" s="14" t="s">
        <v>31</v>
      </c>
      <c r="AX194" s="14" t="s">
        <v>75</v>
      </c>
      <c r="AY194" s="158" t="s">
        <v>124</v>
      </c>
    </row>
    <row r="195" spans="2:65" s="12" customFormat="1">
      <c r="B195" s="142"/>
      <c r="D195" s="143" t="s">
        <v>133</v>
      </c>
      <c r="E195" s="144" t="s">
        <v>1</v>
      </c>
      <c r="F195" s="145" t="s">
        <v>247</v>
      </c>
      <c r="H195" s="146">
        <v>319.51499999999999</v>
      </c>
      <c r="I195" s="147"/>
      <c r="L195" s="142"/>
      <c r="M195" s="148"/>
      <c r="T195" s="149"/>
      <c r="AT195" s="144" t="s">
        <v>133</v>
      </c>
      <c r="AU195" s="144" t="s">
        <v>84</v>
      </c>
      <c r="AV195" s="12" t="s">
        <v>84</v>
      </c>
      <c r="AW195" s="12" t="s">
        <v>31</v>
      </c>
      <c r="AX195" s="12" t="s">
        <v>75</v>
      </c>
      <c r="AY195" s="144" t="s">
        <v>124</v>
      </c>
    </row>
    <row r="196" spans="2:65" s="12" customFormat="1">
      <c r="B196" s="142"/>
      <c r="D196" s="143" t="s">
        <v>133</v>
      </c>
      <c r="E196" s="144" t="s">
        <v>1</v>
      </c>
      <c r="F196" s="145" t="s">
        <v>248</v>
      </c>
      <c r="H196" s="146">
        <v>1.62</v>
      </c>
      <c r="I196" s="147"/>
      <c r="L196" s="142"/>
      <c r="M196" s="148"/>
      <c r="T196" s="149"/>
      <c r="AT196" s="144" t="s">
        <v>133</v>
      </c>
      <c r="AU196" s="144" t="s">
        <v>84</v>
      </c>
      <c r="AV196" s="12" t="s">
        <v>84</v>
      </c>
      <c r="AW196" s="12" t="s">
        <v>31</v>
      </c>
      <c r="AX196" s="12" t="s">
        <v>75</v>
      </c>
      <c r="AY196" s="144" t="s">
        <v>124</v>
      </c>
    </row>
    <row r="197" spans="2:65" s="13" customFormat="1">
      <c r="B197" s="150"/>
      <c r="D197" s="143" t="s">
        <v>133</v>
      </c>
      <c r="E197" s="151" t="s">
        <v>1</v>
      </c>
      <c r="F197" s="152" t="s">
        <v>155</v>
      </c>
      <c r="H197" s="153">
        <v>321.13499999999999</v>
      </c>
      <c r="I197" s="154"/>
      <c r="L197" s="150"/>
      <c r="M197" s="155"/>
      <c r="T197" s="156"/>
      <c r="AT197" s="151" t="s">
        <v>133</v>
      </c>
      <c r="AU197" s="151" t="s">
        <v>84</v>
      </c>
      <c r="AV197" s="13" t="s">
        <v>137</v>
      </c>
      <c r="AW197" s="13" t="s">
        <v>31</v>
      </c>
      <c r="AX197" s="13" t="s">
        <v>75</v>
      </c>
      <c r="AY197" s="151" t="s">
        <v>124</v>
      </c>
    </row>
    <row r="198" spans="2:65" s="12" customFormat="1">
      <c r="B198" s="142"/>
      <c r="D198" s="143" t="s">
        <v>133</v>
      </c>
      <c r="E198" s="144" t="s">
        <v>1</v>
      </c>
      <c r="F198" s="145" t="s">
        <v>249</v>
      </c>
      <c r="H198" s="146">
        <v>322</v>
      </c>
      <c r="I198" s="147"/>
      <c r="L198" s="142"/>
      <c r="M198" s="148"/>
      <c r="T198" s="149"/>
      <c r="AT198" s="144" t="s">
        <v>133</v>
      </c>
      <c r="AU198" s="144" t="s">
        <v>84</v>
      </c>
      <c r="AV198" s="12" t="s">
        <v>84</v>
      </c>
      <c r="AW198" s="12" t="s">
        <v>31</v>
      </c>
      <c r="AX198" s="12" t="s">
        <v>80</v>
      </c>
      <c r="AY198" s="144" t="s">
        <v>124</v>
      </c>
    </row>
    <row r="199" spans="2:65" s="1" customFormat="1" ht="33" customHeight="1">
      <c r="B199" s="128"/>
      <c r="C199" s="170" t="s">
        <v>250</v>
      </c>
      <c r="D199" s="170" t="s">
        <v>238</v>
      </c>
      <c r="E199" s="171" t="s">
        <v>251</v>
      </c>
      <c r="F199" s="172" t="s">
        <v>252</v>
      </c>
      <c r="G199" s="173" t="s">
        <v>129</v>
      </c>
      <c r="H199" s="174">
        <v>328.44</v>
      </c>
      <c r="I199" s="175"/>
      <c r="J199" s="176">
        <f>ROUND(I199*H199,2)</f>
        <v>0</v>
      </c>
      <c r="K199" s="172" t="s">
        <v>130</v>
      </c>
      <c r="L199" s="177"/>
      <c r="M199" s="178" t="s">
        <v>1</v>
      </c>
      <c r="N199" s="179" t="s">
        <v>40</v>
      </c>
      <c r="P199" s="138">
        <f>O199*H199</f>
        <v>0</v>
      </c>
      <c r="Q199" s="138">
        <v>0.17</v>
      </c>
      <c r="R199" s="138">
        <f>Q199*H199</f>
        <v>55.834800000000001</v>
      </c>
      <c r="S199" s="138">
        <v>0</v>
      </c>
      <c r="T199" s="139">
        <f>S199*H199</f>
        <v>0</v>
      </c>
      <c r="AR199" s="140" t="s">
        <v>163</v>
      </c>
      <c r="AT199" s="140" t="s">
        <v>238</v>
      </c>
      <c r="AU199" s="140" t="s">
        <v>84</v>
      </c>
      <c r="AY199" s="17" t="s">
        <v>124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7" t="s">
        <v>80</v>
      </c>
      <c r="BK199" s="141">
        <f>ROUND(I199*H199,2)</f>
        <v>0</v>
      </c>
      <c r="BL199" s="17" t="s">
        <v>131</v>
      </c>
      <c r="BM199" s="140" t="s">
        <v>253</v>
      </c>
    </row>
    <row r="200" spans="2:65" s="12" customFormat="1">
      <c r="B200" s="142"/>
      <c r="D200" s="143" t="s">
        <v>133</v>
      </c>
      <c r="F200" s="145" t="s">
        <v>254</v>
      </c>
      <c r="H200" s="146">
        <v>328.44</v>
      </c>
      <c r="I200" s="147"/>
      <c r="L200" s="142"/>
      <c r="M200" s="148"/>
      <c r="T200" s="149"/>
      <c r="AT200" s="144" t="s">
        <v>133</v>
      </c>
      <c r="AU200" s="144" t="s">
        <v>84</v>
      </c>
      <c r="AV200" s="12" t="s">
        <v>84</v>
      </c>
      <c r="AW200" s="12" t="s">
        <v>3</v>
      </c>
      <c r="AX200" s="12" t="s">
        <v>80</v>
      </c>
      <c r="AY200" s="144" t="s">
        <v>124</v>
      </c>
    </row>
    <row r="201" spans="2:65" s="1" customFormat="1" ht="21.75" customHeight="1">
      <c r="B201" s="128"/>
      <c r="C201" s="129" t="s">
        <v>255</v>
      </c>
      <c r="D201" s="129" t="s">
        <v>126</v>
      </c>
      <c r="E201" s="130" t="s">
        <v>256</v>
      </c>
      <c r="F201" s="131" t="s">
        <v>257</v>
      </c>
      <c r="G201" s="132" t="s">
        <v>140</v>
      </c>
      <c r="H201" s="133">
        <v>71</v>
      </c>
      <c r="I201" s="134"/>
      <c r="J201" s="135">
        <f>ROUND(I201*H201,2)</f>
        <v>0</v>
      </c>
      <c r="K201" s="131" t="s">
        <v>130</v>
      </c>
      <c r="L201" s="32"/>
      <c r="M201" s="136" t="s">
        <v>1</v>
      </c>
      <c r="N201" s="137" t="s">
        <v>40</v>
      </c>
      <c r="P201" s="138">
        <f>O201*H201</f>
        <v>0</v>
      </c>
      <c r="Q201" s="138">
        <v>3.5999999999999999E-3</v>
      </c>
      <c r="R201" s="138">
        <f>Q201*H201</f>
        <v>0.25559999999999999</v>
      </c>
      <c r="S201" s="138">
        <v>0</v>
      </c>
      <c r="T201" s="139">
        <f>S201*H201</f>
        <v>0</v>
      </c>
      <c r="AR201" s="140" t="s">
        <v>131</v>
      </c>
      <c r="AT201" s="140" t="s">
        <v>126</v>
      </c>
      <c r="AU201" s="140" t="s">
        <v>84</v>
      </c>
      <c r="AY201" s="17" t="s">
        <v>124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7" t="s">
        <v>80</v>
      </c>
      <c r="BK201" s="141">
        <f>ROUND(I201*H201,2)</f>
        <v>0</v>
      </c>
      <c r="BL201" s="17" t="s">
        <v>131</v>
      </c>
      <c r="BM201" s="140" t="s">
        <v>258</v>
      </c>
    </row>
    <row r="202" spans="2:65" s="12" customFormat="1">
      <c r="B202" s="142"/>
      <c r="D202" s="143" t="s">
        <v>133</v>
      </c>
      <c r="E202" s="144" t="s">
        <v>1</v>
      </c>
      <c r="F202" s="145" t="s">
        <v>259</v>
      </c>
      <c r="H202" s="146">
        <v>71</v>
      </c>
      <c r="I202" s="147"/>
      <c r="L202" s="142"/>
      <c r="M202" s="148"/>
      <c r="T202" s="149"/>
      <c r="AT202" s="144" t="s">
        <v>133</v>
      </c>
      <c r="AU202" s="144" t="s">
        <v>84</v>
      </c>
      <c r="AV202" s="12" t="s">
        <v>84</v>
      </c>
      <c r="AW202" s="12" t="s">
        <v>31</v>
      </c>
      <c r="AX202" s="12" t="s">
        <v>80</v>
      </c>
      <c r="AY202" s="144" t="s">
        <v>124</v>
      </c>
    </row>
    <row r="203" spans="2:65" s="11" customFormat="1" ht="22.95" customHeight="1">
      <c r="B203" s="116"/>
      <c r="D203" s="117" t="s">
        <v>74</v>
      </c>
      <c r="E203" s="126" t="s">
        <v>163</v>
      </c>
      <c r="F203" s="126" t="s">
        <v>260</v>
      </c>
      <c r="I203" s="119"/>
      <c r="J203" s="127">
        <f>BK203</f>
        <v>0</v>
      </c>
      <c r="L203" s="116"/>
      <c r="M203" s="121"/>
      <c r="P203" s="122">
        <f>SUM(P204:P205)</f>
        <v>0</v>
      </c>
      <c r="R203" s="122">
        <f>SUM(R204:R205)</f>
        <v>0.58385999999999993</v>
      </c>
      <c r="T203" s="123">
        <f>SUM(T204:T205)</f>
        <v>0.3</v>
      </c>
      <c r="AR203" s="117" t="s">
        <v>80</v>
      </c>
      <c r="AT203" s="124" t="s">
        <v>74</v>
      </c>
      <c r="AU203" s="124" t="s">
        <v>80</v>
      </c>
      <c r="AY203" s="117" t="s">
        <v>124</v>
      </c>
      <c r="BK203" s="125">
        <f>SUM(BK204:BK205)</f>
        <v>0</v>
      </c>
    </row>
    <row r="204" spans="2:65" s="1" customFormat="1" ht="24.15" customHeight="1">
      <c r="B204" s="128"/>
      <c r="C204" s="129" t="s">
        <v>261</v>
      </c>
      <c r="D204" s="129" t="s">
        <v>126</v>
      </c>
      <c r="E204" s="130" t="s">
        <v>262</v>
      </c>
      <c r="F204" s="131" t="s">
        <v>263</v>
      </c>
      <c r="G204" s="132" t="s">
        <v>264</v>
      </c>
      <c r="H204" s="133">
        <v>1</v>
      </c>
      <c r="I204" s="134"/>
      <c r="J204" s="135">
        <f>ROUND(I204*H204,2)</f>
        <v>0</v>
      </c>
      <c r="K204" s="131" t="s">
        <v>130</v>
      </c>
      <c r="L204" s="32"/>
      <c r="M204" s="136" t="s">
        <v>1</v>
      </c>
      <c r="N204" s="137" t="s">
        <v>40</v>
      </c>
      <c r="P204" s="138">
        <f>O204*H204</f>
        <v>0</v>
      </c>
      <c r="Q204" s="138">
        <v>0.53325999999999996</v>
      </c>
      <c r="R204" s="138">
        <f>Q204*H204</f>
        <v>0.53325999999999996</v>
      </c>
      <c r="S204" s="138">
        <v>0.3</v>
      </c>
      <c r="T204" s="139">
        <f>S204*H204</f>
        <v>0.3</v>
      </c>
      <c r="AR204" s="140" t="s">
        <v>131</v>
      </c>
      <c r="AT204" s="140" t="s">
        <v>126</v>
      </c>
      <c r="AU204" s="140" t="s">
        <v>84</v>
      </c>
      <c r="AY204" s="17" t="s">
        <v>124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7" t="s">
        <v>80</v>
      </c>
      <c r="BK204" s="141">
        <f>ROUND(I204*H204,2)</f>
        <v>0</v>
      </c>
      <c r="BL204" s="17" t="s">
        <v>131</v>
      </c>
      <c r="BM204" s="140" t="s">
        <v>265</v>
      </c>
    </row>
    <row r="205" spans="2:65" s="1" customFormat="1" ht="16.5" customHeight="1">
      <c r="B205" s="128"/>
      <c r="C205" s="170" t="s">
        <v>266</v>
      </c>
      <c r="D205" s="170" t="s">
        <v>238</v>
      </c>
      <c r="E205" s="171" t="s">
        <v>267</v>
      </c>
      <c r="F205" s="172" t="s">
        <v>268</v>
      </c>
      <c r="G205" s="173" t="s">
        <v>264</v>
      </c>
      <c r="H205" s="174">
        <v>1</v>
      </c>
      <c r="I205" s="175"/>
      <c r="J205" s="176">
        <f>ROUND(I205*H205,2)</f>
        <v>0</v>
      </c>
      <c r="K205" s="172" t="s">
        <v>130</v>
      </c>
      <c r="L205" s="177"/>
      <c r="M205" s="178" t="s">
        <v>1</v>
      </c>
      <c r="N205" s="179" t="s">
        <v>40</v>
      </c>
      <c r="P205" s="138">
        <f>O205*H205</f>
        <v>0</v>
      </c>
      <c r="Q205" s="138">
        <v>5.0599999999999999E-2</v>
      </c>
      <c r="R205" s="138">
        <f>Q205*H205</f>
        <v>5.0599999999999999E-2</v>
      </c>
      <c r="S205" s="138">
        <v>0</v>
      </c>
      <c r="T205" s="139">
        <f>S205*H205</f>
        <v>0</v>
      </c>
      <c r="AR205" s="140" t="s">
        <v>163</v>
      </c>
      <c r="AT205" s="140" t="s">
        <v>238</v>
      </c>
      <c r="AU205" s="140" t="s">
        <v>84</v>
      </c>
      <c r="AY205" s="17" t="s">
        <v>124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7" t="s">
        <v>80</v>
      </c>
      <c r="BK205" s="141">
        <f>ROUND(I205*H205,2)</f>
        <v>0</v>
      </c>
      <c r="BL205" s="17" t="s">
        <v>131</v>
      </c>
      <c r="BM205" s="140" t="s">
        <v>269</v>
      </c>
    </row>
    <row r="206" spans="2:65" s="11" customFormat="1" ht="22.95" customHeight="1">
      <c r="B206" s="116"/>
      <c r="D206" s="117" t="s">
        <v>74</v>
      </c>
      <c r="E206" s="126" t="s">
        <v>177</v>
      </c>
      <c r="F206" s="126" t="s">
        <v>270</v>
      </c>
      <c r="I206" s="119"/>
      <c r="J206" s="127">
        <f>BK206</f>
        <v>0</v>
      </c>
      <c r="L206" s="116"/>
      <c r="M206" s="121"/>
      <c r="P206" s="122">
        <f>SUM(P207:P246)</f>
        <v>0</v>
      </c>
      <c r="R206" s="122">
        <f>SUM(R207:R246)</f>
        <v>64.713303979999992</v>
      </c>
      <c r="T206" s="123">
        <f>SUM(T207:T246)</f>
        <v>0</v>
      </c>
      <c r="AR206" s="117" t="s">
        <v>80</v>
      </c>
      <c r="AT206" s="124" t="s">
        <v>74</v>
      </c>
      <c r="AU206" s="124" t="s">
        <v>80</v>
      </c>
      <c r="AY206" s="117" t="s">
        <v>124</v>
      </c>
      <c r="BK206" s="125">
        <f>SUM(BK207:BK246)</f>
        <v>0</v>
      </c>
    </row>
    <row r="207" spans="2:65" s="1" customFormat="1" ht="24.15" customHeight="1">
      <c r="B207" s="128"/>
      <c r="C207" s="129" t="s">
        <v>271</v>
      </c>
      <c r="D207" s="129" t="s">
        <v>126</v>
      </c>
      <c r="E207" s="130" t="s">
        <v>272</v>
      </c>
      <c r="F207" s="131" t="s">
        <v>273</v>
      </c>
      <c r="G207" s="132" t="s">
        <v>264</v>
      </c>
      <c r="H207" s="133">
        <v>2</v>
      </c>
      <c r="I207" s="134"/>
      <c r="J207" s="135">
        <f>ROUND(I207*H207,2)</f>
        <v>0</v>
      </c>
      <c r="K207" s="131" t="s">
        <v>130</v>
      </c>
      <c r="L207" s="32"/>
      <c r="M207" s="136" t="s">
        <v>1</v>
      </c>
      <c r="N207" s="137" t="s">
        <v>40</v>
      </c>
      <c r="P207" s="138">
        <f>O207*H207</f>
        <v>0</v>
      </c>
      <c r="Q207" s="138">
        <v>6.9999999999999999E-4</v>
      </c>
      <c r="R207" s="138">
        <f>Q207*H207</f>
        <v>1.4E-3</v>
      </c>
      <c r="S207" s="138">
        <v>0</v>
      </c>
      <c r="T207" s="139">
        <f>S207*H207</f>
        <v>0</v>
      </c>
      <c r="AR207" s="140" t="s">
        <v>131</v>
      </c>
      <c r="AT207" s="140" t="s">
        <v>126</v>
      </c>
      <c r="AU207" s="140" t="s">
        <v>84</v>
      </c>
      <c r="AY207" s="17" t="s">
        <v>124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7" t="s">
        <v>80</v>
      </c>
      <c r="BK207" s="141">
        <f>ROUND(I207*H207,2)</f>
        <v>0</v>
      </c>
      <c r="BL207" s="17" t="s">
        <v>131</v>
      </c>
      <c r="BM207" s="140" t="s">
        <v>274</v>
      </c>
    </row>
    <row r="208" spans="2:65" s="1" customFormat="1" ht="24.15" customHeight="1">
      <c r="B208" s="128"/>
      <c r="C208" s="170" t="s">
        <v>275</v>
      </c>
      <c r="D208" s="170" t="s">
        <v>238</v>
      </c>
      <c r="E208" s="171" t="s">
        <v>276</v>
      </c>
      <c r="F208" s="172" t="s">
        <v>277</v>
      </c>
      <c r="G208" s="173" t="s">
        <v>264</v>
      </c>
      <c r="H208" s="174">
        <v>1</v>
      </c>
      <c r="I208" s="175"/>
      <c r="J208" s="176">
        <f>ROUND(I208*H208,2)</f>
        <v>0</v>
      </c>
      <c r="K208" s="172" t="s">
        <v>130</v>
      </c>
      <c r="L208" s="177"/>
      <c r="M208" s="178" t="s">
        <v>1</v>
      </c>
      <c r="N208" s="179" t="s">
        <v>40</v>
      </c>
      <c r="P208" s="138">
        <f>O208*H208</f>
        <v>0</v>
      </c>
      <c r="Q208" s="138">
        <v>3.5000000000000001E-3</v>
      </c>
      <c r="R208" s="138">
        <f>Q208*H208</f>
        <v>3.5000000000000001E-3</v>
      </c>
      <c r="S208" s="138">
        <v>0</v>
      </c>
      <c r="T208" s="139">
        <f>S208*H208</f>
        <v>0</v>
      </c>
      <c r="AR208" s="140" t="s">
        <v>163</v>
      </c>
      <c r="AT208" s="140" t="s">
        <v>238</v>
      </c>
      <c r="AU208" s="140" t="s">
        <v>84</v>
      </c>
      <c r="AY208" s="17" t="s">
        <v>124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7" t="s">
        <v>80</v>
      </c>
      <c r="BK208" s="141">
        <f>ROUND(I208*H208,2)</f>
        <v>0</v>
      </c>
      <c r="BL208" s="17" t="s">
        <v>131</v>
      </c>
      <c r="BM208" s="140" t="s">
        <v>278</v>
      </c>
    </row>
    <row r="209" spans="2:65" s="1" customFormat="1" ht="16.5" customHeight="1">
      <c r="B209" s="128"/>
      <c r="C209" s="170" t="s">
        <v>279</v>
      </c>
      <c r="D209" s="170" t="s">
        <v>238</v>
      </c>
      <c r="E209" s="171" t="s">
        <v>280</v>
      </c>
      <c r="F209" s="172" t="s">
        <v>281</v>
      </c>
      <c r="G209" s="173" t="s">
        <v>264</v>
      </c>
      <c r="H209" s="174">
        <v>1</v>
      </c>
      <c r="I209" s="175"/>
      <c r="J209" s="176">
        <f>ROUND(I209*H209,2)</f>
        <v>0</v>
      </c>
      <c r="K209" s="172" t="s">
        <v>1</v>
      </c>
      <c r="L209" s="177"/>
      <c r="M209" s="178" t="s">
        <v>1</v>
      </c>
      <c r="N209" s="179" t="s">
        <v>40</v>
      </c>
      <c r="P209" s="138">
        <f>O209*H209</f>
        <v>0</v>
      </c>
      <c r="Q209" s="138">
        <v>0</v>
      </c>
      <c r="R209" s="138">
        <f>Q209*H209</f>
        <v>0</v>
      </c>
      <c r="S209" s="138">
        <v>0</v>
      </c>
      <c r="T209" s="139">
        <f>S209*H209</f>
        <v>0</v>
      </c>
      <c r="AR209" s="140" t="s">
        <v>163</v>
      </c>
      <c r="AT209" s="140" t="s">
        <v>238</v>
      </c>
      <c r="AU209" s="140" t="s">
        <v>84</v>
      </c>
      <c r="AY209" s="17" t="s">
        <v>124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7" t="s">
        <v>80</v>
      </c>
      <c r="BK209" s="141">
        <f>ROUND(I209*H209,2)</f>
        <v>0</v>
      </c>
      <c r="BL209" s="17" t="s">
        <v>131</v>
      </c>
      <c r="BM209" s="140" t="s">
        <v>282</v>
      </c>
    </row>
    <row r="210" spans="2:65" s="1" customFormat="1" ht="24.15" customHeight="1">
      <c r="B210" s="128"/>
      <c r="C210" s="129" t="s">
        <v>283</v>
      </c>
      <c r="D210" s="129" t="s">
        <v>126</v>
      </c>
      <c r="E210" s="130" t="s">
        <v>284</v>
      </c>
      <c r="F210" s="131" t="s">
        <v>285</v>
      </c>
      <c r="G210" s="132" t="s">
        <v>264</v>
      </c>
      <c r="H210" s="133">
        <v>2</v>
      </c>
      <c r="I210" s="134"/>
      <c r="J210" s="135">
        <f>ROUND(I210*H210,2)</f>
        <v>0</v>
      </c>
      <c r="K210" s="131" t="s">
        <v>130</v>
      </c>
      <c r="L210" s="32"/>
      <c r="M210" s="136" t="s">
        <v>1</v>
      </c>
      <c r="N210" s="137" t="s">
        <v>40</v>
      </c>
      <c r="P210" s="138">
        <f>O210*H210</f>
        <v>0</v>
      </c>
      <c r="Q210" s="138">
        <v>0.11241</v>
      </c>
      <c r="R210" s="138">
        <f>Q210*H210</f>
        <v>0.22481999999999999</v>
      </c>
      <c r="S210" s="138">
        <v>0</v>
      </c>
      <c r="T210" s="139">
        <f>S210*H210</f>
        <v>0</v>
      </c>
      <c r="AR210" s="140" t="s">
        <v>131</v>
      </c>
      <c r="AT210" s="140" t="s">
        <v>126</v>
      </c>
      <c r="AU210" s="140" t="s">
        <v>84</v>
      </c>
      <c r="AY210" s="17" t="s">
        <v>124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7" t="s">
        <v>80</v>
      </c>
      <c r="BK210" s="141">
        <f>ROUND(I210*H210,2)</f>
        <v>0</v>
      </c>
      <c r="BL210" s="17" t="s">
        <v>131</v>
      </c>
      <c r="BM210" s="140" t="s">
        <v>286</v>
      </c>
    </row>
    <row r="211" spans="2:65" s="14" customFormat="1" ht="20.399999999999999">
      <c r="B211" s="157"/>
      <c r="D211" s="143" t="s">
        <v>133</v>
      </c>
      <c r="E211" s="158" t="s">
        <v>1</v>
      </c>
      <c r="F211" s="159" t="s">
        <v>287</v>
      </c>
      <c r="H211" s="158" t="s">
        <v>1</v>
      </c>
      <c r="I211" s="160"/>
      <c r="L211" s="157"/>
      <c r="M211" s="161"/>
      <c r="T211" s="162"/>
      <c r="AT211" s="158" t="s">
        <v>133</v>
      </c>
      <c r="AU211" s="158" t="s">
        <v>84</v>
      </c>
      <c r="AV211" s="14" t="s">
        <v>80</v>
      </c>
      <c r="AW211" s="14" t="s">
        <v>31</v>
      </c>
      <c r="AX211" s="14" t="s">
        <v>75</v>
      </c>
      <c r="AY211" s="158" t="s">
        <v>124</v>
      </c>
    </row>
    <row r="212" spans="2:65" s="12" customFormat="1">
      <c r="B212" s="142"/>
      <c r="D212" s="143" t="s">
        <v>133</v>
      </c>
      <c r="E212" s="144" t="s">
        <v>1</v>
      </c>
      <c r="F212" s="145" t="s">
        <v>84</v>
      </c>
      <c r="H212" s="146">
        <v>2</v>
      </c>
      <c r="I212" s="147"/>
      <c r="L212" s="142"/>
      <c r="M212" s="148"/>
      <c r="T212" s="149"/>
      <c r="AT212" s="144" t="s">
        <v>133</v>
      </c>
      <c r="AU212" s="144" t="s">
        <v>84</v>
      </c>
      <c r="AV212" s="12" t="s">
        <v>84</v>
      </c>
      <c r="AW212" s="12" t="s">
        <v>31</v>
      </c>
      <c r="AX212" s="12" t="s">
        <v>80</v>
      </c>
      <c r="AY212" s="144" t="s">
        <v>124</v>
      </c>
    </row>
    <row r="213" spans="2:65" s="1" customFormat="1" ht="21.75" customHeight="1">
      <c r="B213" s="128"/>
      <c r="C213" s="170" t="s">
        <v>288</v>
      </c>
      <c r="D213" s="170" t="s">
        <v>238</v>
      </c>
      <c r="E213" s="171" t="s">
        <v>289</v>
      </c>
      <c r="F213" s="172" t="s">
        <v>290</v>
      </c>
      <c r="G213" s="173" t="s">
        <v>264</v>
      </c>
      <c r="H213" s="174">
        <v>2</v>
      </c>
      <c r="I213" s="175"/>
      <c r="J213" s="176">
        <f>ROUND(I213*H213,2)</f>
        <v>0</v>
      </c>
      <c r="K213" s="172" t="s">
        <v>130</v>
      </c>
      <c r="L213" s="177"/>
      <c r="M213" s="178" t="s">
        <v>1</v>
      </c>
      <c r="N213" s="179" t="s">
        <v>40</v>
      </c>
      <c r="P213" s="138">
        <f>O213*H213</f>
        <v>0</v>
      </c>
      <c r="Q213" s="138">
        <v>2.5000000000000001E-3</v>
      </c>
      <c r="R213" s="138">
        <f>Q213*H213</f>
        <v>5.0000000000000001E-3</v>
      </c>
      <c r="S213" s="138">
        <v>0</v>
      </c>
      <c r="T213" s="139">
        <f>S213*H213</f>
        <v>0</v>
      </c>
      <c r="AR213" s="140" t="s">
        <v>163</v>
      </c>
      <c r="AT213" s="140" t="s">
        <v>238</v>
      </c>
      <c r="AU213" s="140" t="s">
        <v>84</v>
      </c>
      <c r="AY213" s="17" t="s">
        <v>124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7" t="s">
        <v>80</v>
      </c>
      <c r="BK213" s="141">
        <f>ROUND(I213*H213,2)</f>
        <v>0</v>
      </c>
      <c r="BL213" s="17" t="s">
        <v>131</v>
      </c>
      <c r="BM213" s="140" t="s">
        <v>291</v>
      </c>
    </row>
    <row r="214" spans="2:65" s="1" customFormat="1" ht="21.75" customHeight="1">
      <c r="B214" s="128"/>
      <c r="C214" s="170" t="s">
        <v>292</v>
      </c>
      <c r="D214" s="170" t="s">
        <v>238</v>
      </c>
      <c r="E214" s="171" t="s">
        <v>293</v>
      </c>
      <c r="F214" s="172" t="s">
        <v>294</v>
      </c>
      <c r="G214" s="173" t="s">
        <v>264</v>
      </c>
      <c r="H214" s="174">
        <v>2</v>
      </c>
      <c r="I214" s="175"/>
      <c r="J214" s="176">
        <f>ROUND(I214*H214,2)</f>
        <v>0</v>
      </c>
      <c r="K214" s="172" t="s">
        <v>130</v>
      </c>
      <c r="L214" s="177"/>
      <c r="M214" s="178" t="s">
        <v>1</v>
      </c>
      <c r="N214" s="179" t="s">
        <v>40</v>
      </c>
      <c r="P214" s="138">
        <f>O214*H214</f>
        <v>0</v>
      </c>
      <c r="Q214" s="138">
        <v>3.5E-4</v>
      </c>
      <c r="R214" s="138">
        <f>Q214*H214</f>
        <v>6.9999999999999999E-4</v>
      </c>
      <c r="S214" s="138">
        <v>0</v>
      </c>
      <c r="T214" s="139">
        <f>S214*H214</f>
        <v>0</v>
      </c>
      <c r="AR214" s="140" t="s">
        <v>163</v>
      </c>
      <c r="AT214" s="140" t="s">
        <v>238</v>
      </c>
      <c r="AU214" s="140" t="s">
        <v>84</v>
      </c>
      <c r="AY214" s="17" t="s">
        <v>124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7" t="s">
        <v>80</v>
      </c>
      <c r="BK214" s="141">
        <f>ROUND(I214*H214,2)</f>
        <v>0</v>
      </c>
      <c r="BL214" s="17" t="s">
        <v>131</v>
      </c>
      <c r="BM214" s="140" t="s">
        <v>295</v>
      </c>
    </row>
    <row r="215" spans="2:65" s="1" customFormat="1" ht="16.5" customHeight="1">
      <c r="B215" s="128"/>
      <c r="C215" s="170" t="s">
        <v>296</v>
      </c>
      <c r="D215" s="170" t="s">
        <v>238</v>
      </c>
      <c r="E215" s="171" t="s">
        <v>297</v>
      </c>
      <c r="F215" s="172" t="s">
        <v>298</v>
      </c>
      <c r="G215" s="173" t="s">
        <v>264</v>
      </c>
      <c r="H215" s="174">
        <v>2</v>
      </c>
      <c r="I215" s="175"/>
      <c r="J215" s="176">
        <f>ROUND(I215*H215,2)</f>
        <v>0</v>
      </c>
      <c r="K215" s="172" t="s">
        <v>130</v>
      </c>
      <c r="L215" s="177"/>
      <c r="M215" s="178" t="s">
        <v>1</v>
      </c>
      <c r="N215" s="179" t="s">
        <v>40</v>
      </c>
      <c r="P215" s="138">
        <f>O215*H215</f>
        <v>0</v>
      </c>
      <c r="Q215" s="138">
        <v>1E-4</v>
      </c>
      <c r="R215" s="138">
        <f>Q215*H215</f>
        <v>2.0000000000000001E-4</v>
      </c>
      <c r="S215" s="138">
        <v>0</v>
      </c>
      <c r="T215" s="139">
        <f>S215*H215</f>
        <v>0</v>
      </c>
      <c r="AR215" s="140" t="s">
        <v>163</v>
      </c>
      <c r="AT215" s="140" t="s">
        <v>238</v>
      </c>
      <c r="AU215" s="140" t="s">
        <v>84</v>
      </c>
      <c r="AY215" s="17" t="s">
        <v>124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7" t="s">
        <v>80</v>
      </c>
      <c r="BK215" s="141">
        <f>ROUND(I215*H215,2)</f>
        <v>0</v>
      </c>
      <c r="BL215" s="17" t="s">
        <v>131</v>
      </c>
      <c r="BM215" s="140" t="s">
        <v>299</v>
      </c>
    </row>
    <row r="216" spans="2:65" s="1" customFormat="1" ht="24.15" customHeight="1">
      <c r="B216" s="128"/>
      <c r="C216" s="129" t="s">
        <v>300</v>
      </c>
      <c r="D216" s="129" t="s">
        <v>126</v>
      </c>
      <c r="E216" s="130" t="s">
        <v>301</v>
      </c>
      <c r="F216" s="131" t="s">
        <v>302</v>
      </c>
      <c r="G216" s="132" t="s">
        <v>140</v>
      </c>
      <c r="H216" s="133">
        <v>117.3</v>
      </c>
      <c r="I216" s="134"/>
      <c r="J216" s="135">
        <f>ROUND(I216*H216,2)</f>
        <v>0</v>
      </c>
      <c r="K216" s="131" t="s">
        <v>130</v>
      </c>
      <c r="L216" s="32"/>
      <c r="M216" s="136" t="s">
        <v>1</v>
      </c>
      <c r="N216" s="137" t="s">
        <v>40</v>
      </c>
      <c r="P216" s="138">
        <f>O216*H216</f>
        <v>0</v>
      </c>
      <c r="Q216" s="138">
        <v>1.2999999999999999E-4</v>
      </c>
      <c r="R216" s="138">
        <f>Q216*H216</f>
        <v>1.5248999999999999E-2</v>
      </c>
      <c r="S216" s="138">
        <v>0</v>
      </c>
      <c r="T216" s="139">
        <f>S216*H216</f>
        <v>0</v>
      </c>
      <c r="AR216" s="140" t="s">
        <v>131</v>
      </c>
      <c r="AT216" s="140" t="s">
        <v>126</v>
      </c>
      <c r="AU216" s="140" t="s">
        <v>84</v>
      </c>
      <c r="AY216" s="17" t="s">
        <v>124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7" t="s">
        <v>80</v>
      </c>
      <c r="BK216" s="141">
        <f>ROUND(I216*H216,2)</f>
        <v>0</v>
      </c>
      <c r="BL216" s="17" t="s">
        <v>131</v>
      </c>
      <c r="BM216" s="140" t="s">
        <v>303</v>
      </c>
    </row>
    <row r="217" spans="2:65" s="12" customFormat="1">
      <c r="B217" s="142"/>
      <c r="D217" s="143" t="s">
        <v>133</v>
      </c>
      <c r="E217" s="144" t="s">
        <v>1</v>
      </c>
      <c r="F217" s="145" t="s">
        <v>304</v>
      </c>
      <c r="H217" s="146">
        <v>117.3</v>
      </c>
      <c r="I217" s="147"/>
      <c r="L217" s="142"/>
      <c r="M217" s="148"/>
      <c r="T217" s="149"/>
      <c r="AT217" s="144" t="s">
        <v>133</v>
      </c>
      <c r="AU217" s="144" t="s">
        <v>84</v>
      </c>
      <c r="AV217" s="12" t="s">
        <v>84</v>
      </c>
      <c r="AW217" s="12" t="s">
        <v>31</v>
      </c>
      <c r="AX217" s="12" t="s">
        <v>80</v>
      </c>
      <c r="AY217" s="144" t="s">
        <v>124</v>
      </c>
    </row>
    <row r="218" spans="2:65" s="1" customFormat="1" ht="24.15" customHeight="1">
      <c r="B218" s="128"/>
      <c r="C218" s="129" t="s">
        <v>305</v>
      </c>
      <c r="D218" s="129" t="s">
        <v>126</v>
      </c>
      <c r="E218" s="130" t="s">
        <v>306</v>
      </c>
      <c r="F218" s="131" t="s">
        <v>307</v>
      </c>
      <c r="G218" s="132" t="s">
        <v>129</v>
      </c>
      <c r="H218" s="133">
        <v>5</v>
      </c>
      <c r="I218" s="134"/>
      <c r="J218" s="135">
        <f>ROUND(I218*H218,2)</f>
        <v>0</v>
      </c>
      <c r="K218" s="131" t="s">
        <v>130</v>
      </c>
      <c r="L218" s="32"/>
      <c r="M218" s="136" t="s">
        <v>1</v>
      </c>
      <c r="N218" s="137" t="s">
        <v>40</v>
      </c>
      <c r="P218" s="138">
        <f>O218*H218</f>
        <v>0</v>
      </c>
      <c r="Q218" s="138">
        <v>1.4499999999999999E-3</v>
      </c>
      <c r="R218" s="138">
        <f>Q218*H218</f>
        <v>7.2499999999999995E-3</v>
      </c>
      <c r="S218" s="138">
        <v>0</v>
      </c>
      <c r="T218" s="139">
        <f>S218*H218</f>
        <v>0</v>
      </c>
      <c r="AR218" s="140" t="s">
        <v>131</v>
      </c>
      <c r="AT218" s="140" t="s">
        <v>126</v>
      </c>
      <c r="AU218" s="140" t="s">
        <v>84</v>
      </c>
      <c r="AY218" s="17" t="s">
        <v>124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7" t="s">
        <v>80</v>
      </c>
      <c r="BK218" s="141">
        <f>ROUND(I218*H218,2)</f>
        <v>0</v>
      </c>
      <c r="BL218" s="17" t="s">
        <v>131</v>
      </c>
      <c r="BM218" s="140" t="s">
        <v>308</v>
      </c>
    </row>
    <row r="219" spans="2:65" s="14" customFormat="1">
      <c r="B219" s="157"/>
      <c r="D219" s="143" t="s">
        <v>133</v>
      </c>
      <c r="E219" s="158" t="s">
        <v>1</v>
      </c>
      <c r="F219" s="159" t="s">
        <v>309</v>
      </c>
      <c r="H219" s="158" t="s">
        <v>1</v>
      </c>
      <c r="I219" s="160"/>
      <c r="L219" s="157"/>
      <c r="M219" s="161"/>
      <c r="T219" s="162"/>
      <c r="AT219" s="158" t="s">
        <v>133</v>
      </c>
      <c r="AU219" s="158" t="s">
        <v>84</v>
      </c>
      <c r="AV219" s="14" t="s">
        <v>80</v>
      </c>
      <c r="AW219" s="14" t="s">
        <v>31</v>
      </c>
      <c r="AX219" s="14" t="s">
        <v>75</v>
      </c>
      <c r="AY219" s="158" t="s">
        <v>124</v>
      </c>
    </row>
    <row r="220" spans="2:65" s="12" customFormat="1">
      <c r="B220" s="142"/>
      <c r="D220" s="143" t="s">
        <v>133</v>
      </c>
      <c r="E220" s="144" t="s">
        <v>1</v>
      </c>
      <c r="F220" s="145" t="s">
        <v>310</v>
      </c>
      <c r="H220" s="146">
        <v>5</v>
      </c>
      <c r="I220" s="147"/>
      <c r="L220" s="142"/>
      <c r="M220" s="148"/>
      <c r="T220" s="149"/>
      <c r="AT220" s="144" t="s">
        <v>133</v>
      </c>
      <c r="AU220" s="144" t="s">
        <v>84</v>
      </c>
      <c r="AV220" s="12" t="s">
        <v>84</v>
      </c>
      <c r="AW220" s="12" t="s">
        <v>31</v>
      </c>
      <c r="AX220" s="12" t="s">
        <v>80</v>
      </c>
      <c r="AY220" s="144" t="s">
        <v>124</v>
      </c>
    </row>
    <row r="221" spans="2:65" s="1" customFormat="1" ht="16.5" customHeight="1">
      <c r="B221" s="128"/>
      <c r="C221" s="129" t="s">
        <v>311</v>
      </c>
      <c r="D221" s="129" t="s">
        <v>126</v>
      </c>
      <c r="E221" s="130" t="s">
        <v>312</v>
      </c>
      <c r="F221" s="131" t="s">
        <v>313</v>
      </c>
      <c r="G221" s="132" t="s">
        <v>140</v>
      </c>
      <c r="H221" s="133">
        <v>117.3</v>
      </c>
      <c r="I221" s="134"/>
      <c r="J221" s="135">
        <f>ROUND(I221*H221,2)</f>
        <v>0</v>
      </c>
      <c r="K221" s="131" t="s">
        <v>130</v>
      </c>
      <c r="L221" s="32"/>
      <c r="M221" s="136" t="s">
        <v>1</v>
      </c>
      <c r="N221" s="137" t="s">
        <v>40</v>
      </c>
      <c r="P221" s="138">
        <f>O221*H221</f>
        <v>0</v>
      </c>
      <c r="Q221" s="138">
        <v>0</v>
      </c>
      <c r="R221" s="138">
        <f>Q221*H221</f>
        <v>0</v>
      </c>
      <c r="S221" s="138">
        <v>0</v>
      </c>
      <c r="T221" s="139">
        <f>S221*H221</f>
        <v>0</v>
      </c>
      <c r="AR221" s="140" t="s">
        <v>131</v>
      </c>
      <c r="AT221" s="140" t="s">
        <v>126</v>
      </c>
      <c r="AU221" s="140" t="s">
        <v>84</v>
      </c>
      <c r="AY221" s="17" t="s">
        <v>124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7" t="s">
        <v>80</v>
      </c>
      <c r="BK221" s="141">
        <f>ROUND(I221*H221,2)</f>
        <v>0</v>
      </c>
      <c r="BL221" s="17" t="s">
        <v>131</v>
      </c>
      <c r="BM221" s="140" t="s">
        <v>314</v>
      </c>
    </row>
    <row r="222" spans="2:65" s="1" customFormat="1" ht="16.5" customHeight="1">
      <c r="B222" s="128"/>
      <c r="C222" s="129" t="s">
        <v>315</v>
      </c>
      <c r="D222" s="129" t="s">
        <v>126</v>
      </c>
      <c r="E222" s="130" t="s">
        <v>316</v>
      </c>
      <c r="F222" s="131" t="s">
        <v>317</v>
      </c>
      <c r="G222" s="132" t="s">
        <v>129</v>
      </c>
      <c r="H222" s="133">
        <v>5</v>
      </c>
      <c r="I222" s="134"/>
      <c r="J222" s="135">
        <f>ROUND(I222*H222,2)</f>
        <v>0</v>
      </c>
      <c r="K222" s="131" t="s">
        <v>130</v>
      </c>
      <c r="L222" s="32"/>
      <c r="M222" s="136" t="s">
        <v>1</v>
      </c>
      <c r="N222" s="137" t="s">
        <v>40</v>
      </c>
      <c r="P222" s="138">
        <f>O222*H222</f>
        <v>0</v>
      </c>
      <c r="Q222" s="138">
        <v>1.0000000000000001E-5</v>
      </c>
      <c r="R222" s="138">
        <f>Q222*H222</f>
        <v>5.0000000000000002E-5</v>
      </c>
      <c r="S222" s="138">
        <v>0</v>
      </c>
      <c r="T222" s="139">
        <f>S222*H222</f>
        <v>0</v>
      </c>
      <c r="AR222" s="140" t="s">
        <v>131</v>
      </c>
      <c r="AT222" s="140" t="s">
        <v>126</v>
      </c>
      <c r="AU222" s="140" t="s">
        <v>84</v>
      </c>
      <c r="AY222" s="17" t="s">
        <v>124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7" t="s">
        <v>80</v>
      </c>
      <c r="BK222" s="141">
        <f>ROUND(I222*H222,2)</f>
        <v>0</v>
      </c>
      <c r="BL222" s="17" t="s">
        <v>131</v>
      </c>
      <c r="BM222" s="140" t="s">
        <v>318</v>
      </c>
    </row>
    <row r="223" spans="2:65" s="1" customFormat="1" ht="33" customHeight="1">
      <c r="B223" s="128"/>
      <c r="C223" s="129" t="s">
        <v>319</v>
      </c>
      <c r="D223" s="129" t="s">
        <v>126</v>
      </c>
      <c r="E223" s="130" t="s">
        <v>320</v>
      </c>
      <c r="F223" s="131" t="s">
        <v>321</v>
      </c>
      <c r="G223" s="132" t="s">
        <v>140</v>
      </c>
      <c r="H223" s="133">
        <v>138.6</v>
      </c>
      <c r="I223" s="134"/>
      <c r="J223" s="135">
        <f>ROUND(I223*H223,2)</f>
        <v>0</v>
      </c>
      <c r="K223" s="131" t="s">
        <v>130</v>
      </c>
      <c r="L223" s="32"/>
      <c r="M223" s="136" t="s">
        <v>1</v>
      </c>
      <c r="N223" s="137" t="s">
        <v>40</v>
      </c>
      <c r="P223" s="138">
        <f>O223*H223</f>
        <v>0</v>
      </c>
      <c r="Q223" s="138">
        <v>0.15540000000000001</v>
      </c>
      <c r="R223" s="138">
        <f>Q223*H223</f>
        <v>21.538440000000001</v>
      </c>
      <c r="S223" s="138">
        <v>0</v>
      </c>
      <c r="T223" s="139">
        <f>S223*H223</f>
        <v>0</v>
      </c>
      <c r="AR223" s="140" t="s">
        <v>131</v>
      </c>
      <c r="AT223" s="140" t="s">
        <v>126</v>
      </c>
      <c r="AU223" s="140" t="s">
        <v>84</v>
      </c>
      <c r="AY223" s="17" t="s">
        <v>124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7" t="s">
        <v>80</v>
      </c>
      <c r="BK223" s="141">
        <f>ROUND(I223*H223,2)</f>
        <v>0</v>
      </c>
      <c r="BL223" s="17" t="s">
        <v>131</v>
      </c>
      <c r="BM223" s="140" t="s">
        <v>322</v>
      </c>
    </row>
    <row r="224" spans="2:65" s="12" customFormat="1">
      <c r="B224" s="142"/>
      <c r="D224" s="143" t="s">
        <v>133</v>
      </c>
      <c r="E224" s="144" t="s">
        <v>1</v>
      </c>
      <c r="F224" s="145" t="s">
        <v>323</v>
      </c>
      <c r="H224" s="146">
        <v>63</v>
      </c>
      <c r="I224" s="147"/>
      <c r="L224" s="142"/>
      <c r="M224" s="148"/>
      <c r="T224" s="149"/>
      <c r="AT224" s="144" t="s">
        <v>133</v>
      </c>
      <c r="AU224" s="144" t="s">
        <v>84</v>
      </c>
      <c r="AV224" s="12" t="s">
        <v>84</v>
      </c>
      <c r="AW224" s="12" t="s">
        <v>31</v>
      </c>
      <c r="AX224" s="12" t="s">
        <v>75</v>
      </c>
      <c r="AY224" s="144" t="s">
        <v>124</v>
      </c>
    </row>
    <row r="225" spans="2:65" s="12" customFormat="1">
      <c r="B225" s="142"/>
      <c r="D225" s="143" t="s">
        <v>133</v>
      </c>
      <c r="E225" s="144" t="s">
        <v>1</v>
      </c>
      <c r="F225" s="145" t="s">
        <v>324</v>
      </c>
      <c r="H225" s="146">
        <v>2</v>
      </c>
      <c r="I225" s="147"/>
      <c r="L225" s="142"/>
      <c r="M225" s="148"/>
      <c r="T225" s="149"/>
      <c r="AT225" s="144" t="s">
        <v>133</v>
      </c>
      <c r="AU225" s="144" t="s">
        <v>84</v>
      </c>
      <c r="AV225" s="12" t="s">
        <v>84</v>
      </c>
      <c r="AW225" s="12" t="s">
        <v>31</v>
      </c>
      <c r="AX225" s="12" t="s">
        <v>75</v>
      </c>
      <c r="AY225" s="144" t="s">
        <v>124</v>
      </c>
    </row>
    <row r="226" spans="2:65" s="14" customFormat="1">
      <c r="B226" s="157"/>
      <c r="D226" s="143" t="s">
        <v>133</v>
      </c>
      <c r="E226" s="158" t="s">
        <v>1</v>
      </c>
      <c r="F226" s="159" t="s">
        <v>325</v>
      </c>
      <c r="H226" s="158" t="s">
        <v>1</v>
      </c>
      <c r="I226" s="160"/>
      <c r="L226" s="157"/>
      <c r="M226" s="161"/>
      <c r="T226" s="162"/>
      <c r="AT226" s="158" t="s">
        <v>133</v>
      </c>
      <c r="AU226" s="158" t="s">
        <v>84</v>
      </c>
      <c r="AV226" s="14" t="s">
        <v>80</v>
      </c>
      <c r="AW226" s="14" t="s">
        <v>31</v>
      </c>
      <c r="AX226" s="14" t="s">
        <v>75</v>
      </c>
      <c r="AY226" s="158" t="s">
        <v>124</v>
      </c>
    </row>
    <row r="227" spans="2:65" s="12" customFormat="1">
      <c r="B227" s="142"/>
      <c r="D227" s="143" t="s">
        <v>133</v>
      </c>
      <c r="E227" s="144" t="s">
        <v>1</v>
      </c>
      <c r="F227" s="145" t="s">
        <v>326</v>
      </c>
      <c r="H227" s="146">
        <v>73.599999999999994</v>
      </c>
      <c r="I227" s="147"/>
      <c r="L227" s="142"/>
      <c r="M227" s="148"/>
      <c r="T227" s="149"/>
      <c r="AT227" s="144" t="s">
        <v>133</v>
      </c>
      <c r="AU227" s="144" t="s">
        <v>84</v>
      </c>
      <c r="AV227" s="12" t="s">
        <v>84</v>
      </c>
      <c r="AW227" s="12" t="s">
        <v>31</v>
      </c>
      <c r="AX227" s="12" t="s">
        <v>75</v>
      </c>
      <c r="AY227" s="144" t="s">
        <v>124</v>
      </c>
    </row>
    <row r="228" spans="2:65" s="15" customFormat="1">
      <c r="B228" s="163"/>
      <c r="D228" s="143" t="s">
        <v>133</v>
      </c>
      <c r="E228" s="164" t="s">
        <v>1</v>
      </c>
      <c r="F228" s="165" t="s">
        <v>175</v>
      </c>
      <c r="H228" s="166">
        <v>138.6</v>
      </c>
      <c r="I228" s="167"/>
      <c r="L228" s="163"/>
      <c r="M228" s="168"/>
      <c r="T228" s="169"/>
      <c r="AT228" s="164" t="s">
        <v>133</v>
      </c>
      <c r="AU228" s="164" t="s">
        <v>84</v>
      </c>
      <c r="AV228" s="15" t="s">
        <v>131</v>
      </c>
      <c r="AW228" s="15" t="s">
        <v>31</v>
      </c>
      <c r="AX228" s="15" t="s">
        <v>80</v>
      </c>
      <c r="AY228" s="164" t="s">
        <v>124</v>
      </c>
    </row>
    <row r="229" spans="2:65" s="1" customFormat="1" ht="16.5" customHeight="1">
      <c r="B229" s="128"/>
      <c r="C229" s="170" t="s">
        <v>327</v>
      </c>
      <c r="D229" s="170" t="s">
        <v>238</v>
      </c>
      <c r="E229" s="171" t="s">
        <v>328</v>
      </c>
      <c r="F229" s="172" t="s">
        <v>329</v>
      </c>
      <c r="G229" s="173" t="s">
        <v>140</v>
      </c>
      <c r="H229" s="174">
        <v>75.072000000000003</v>
      </c>
      <c r="I229" s="175"/>
      <c r="J229" s="176">
        <f>ROUND(I229*H229,2)</f>
        <v>0</v>
      </c>
      <c r="K229" s="172" t="s">
        <v>130</v>
      </c>
      <c r="L229" s="177"/>
      <c r="M229" s="178" t="s">
        <v>1</v>
      </c>
      <c r="N229" s="179" t="s">
        <v>40</v>
      </c>
      <c r="P229" s="138">
        <f>O229*H229</f>
        <v>0</v>
      </c>
      <c r="Q229" s="138">
        <v>0.08</v>
      </c>
      <c r="R229" s="138">
        <f>Q229*H229</f>
        <v>6.0057600000000004</v>
      </c>
      <c r="S229" s="138">
        <v>0</v>
      </c>
      <c r="T229" s="139">
        <f>S229*H229</f>
        <v>0</v>
      </c>
      <c r="AR229" s="140" t="s">
        <v>163</v>
      </c>
      <c r="AT229" s="140" t="s">
        <v>238</v>
      </c>
      <c r="AU229" s="140" t="s">
        <v>84</v>
      </c>
      <c r="AY229" s="17" t="s">
        <v>124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7" t="s">
        <v>80</v>
      </c>
      <c r="BK229" s="141">
        <f>ROUND(I229*H229,2)</f>
        <v>0</v>
      </c>
      <c r="BL229" s="17" t="s">
        <v>131</v>
      </c>
      <c r="BM229" s="140" t="s">
        <v>330</v>
      </c>
    </row>
    <row r="230" spans="2:65" s="12" customFormat="1">
      <c r="B230" s="142"/>
      <c r="D230" s="143" t="s">
        <v>133</v>
      </c>
      <c r="F230" s="145" t="s">
        <v>331</v>
      </c>
      <c r="H230" s="146">
        <v>75.072000000000003</v>
      </c>
      <c r="I230" s="147"/>
      <c r="L230" s="142"/>
      <c r="M230" s="148"/>
      <c r="T230" s="149"/>
      <c r="AT230" s="144" t="s">
        <v>133</v>
      </c>
      <c r="AU230" s="144" t="s">
        <v>84</v>
      </c>
      <c r="AV230" s="12" t="s">
        <v>84</v>
      </c>
      <c r="AW230" s="12" t="s">
        <v>3</v>
      </c>
      <c r="AX230" s="12" t="s">
        <v>80</v>
      </c>
      <c r="AY230" s="144" t="s">
        <v>124</v>
      </c>
    </row>
    <row r="231" spans="2:65" s="1" customFormat="1" ht="24.15" customHeight="1">
      <c r="B231" s="128"/>
      <c r="C231" s="170" t="s">
        <v>332</v>
      </c>
      <c r="D231" s="170" t="s">
        <v>238</v>
      </c>
      <c r="E231" s="171" t="s">
        <v>333</v>
      </c>
      <c r="F231" s="172" t="s">
        <v>334</v>
      </c>
      <c r="G231" s="173" t="s">
        <v>140</v>
      </c>
      <c r="H231" s="174">
        <v>64.260000000000005</v>
      </c>
      <c r="I231" s="175"/>
      <c r="J231" s="176">
        <f>ROUND(I231*H231,2)</f>
        <v>0</v>
      </c>
      <c r="K231" s="172" t="s">
        <v>130</v>
      </c>
      <c r="L231" s="177"/>
      <c r="M231" s="178" t="s">
        <v>1</v>
      </c>
      <c r="N231" s="179" t="s">
        <v>40</v>
      </c>
      <c r="P231" s="138">
        <f>O231*H231</f>
        <v>0</v>
      </c>
      <c r="Q231" s="138">
        <v>4.8300000000000003E-2</v>
      </c>
      <c r="R231" s="138">
        <f>Q231*H231</f>
        <v>3.1037580000000005</v>
      </c>
      <c r="S231" s="138">
        <v>0</v>
      </c>
      <c r="T231" s="139">
        <f>S231*H231</f>
        <v>0</v>
      </c>
      <c r="AR231" s="140" t="s">
        <v>163</v>
      </c>
      <c r="AT231" s="140" t="s">
        <v>238</v>
      </c>
      <c r="AU231" s="140" t="s">
        <v>84</v>
      </c>
      <c r="AY231" s="17" t="s">
        <v>124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7" t="s">
        <v>80</v>
      </c>
      <c r="BK231" s="141">
        <f>ROUND(I231*H231,2)</f>
        <v>0</v>
      </c>
      <c r="BL231" s="17" t="s">
        <v>131</v>
      </c>
      <c r="BM231" s="140" t="s">
        <v>335</v>
      </c>
    </row>
    <row r="232" spans="2:65" s="12" customFormat="1">
      <c r="B232" s="142"/>
      <c r="D232" s="143" t="s">
        <v>133</v>
      </c>
      <c r="F232" s="145" t="s">
        <v>336</v>
      </c>
      <c r="H232" s="146">
        <v>64.260000000000005</v>
      </c>
      <c r="I232" s="147"/>
      <c r="L232" s="142"/>
      <c r="M232" s="148"/>
      <c r="T232" s="149"/>
      <c r="AT232" s="144" t="s">
        <v>133</v>
      </c>
      <c r="AU232" s="144" t="s">
        <v>84</v>
      </c>
      <c r="AV232" s="12" t="s">
        <v>84</v>
      </c>
      <c r="AW232" s="12" t="s">
        <v>3</v>
      </c>
      <c r="AX232" s="12" t="s">
        <v>80</v>
      </c>
      <c r="AY232" s="144" t="s">
        <v>124</v>
      </c>
    </row>
    <row r="233" spans="2:65" s="1" customFormat="1" ht="24.15" customHeight="1">
      <c r="B233" s="128"/>
      <c r="C233" s="170" t="s">
        <v>337</v>
      </c>
      <c r="D233" s="170" t="s">
        <v>238</v>
      </c>
      <c r="E233" s="171" t="s">
        <v>338</v>
      </c>
      <c r="F233" s="172" t="s">
        <v>339</v>
      </c>
      <c r="G233" s="173" t="s">
        <v>140</v>
      </c>
      <c r="H233" s="174">
        <v>2.04</v>
      </c>
      <c r="I233" s="175"/>
      <c r="J233" s="176">
        <f>ROUND(I233*H233,2)</f>
        <v>0</v>
      </c>
      <c r="K233" s="172" t="s">
        <v>130</v>
      </c>
      <c r="L233" s="177"/>
      <c r="M233" s="178" t="s">
        <v>1</v>
      </c>
      <c r="N233" s="179" t="s">
        <v>40</v>
      </c>
      <c r="P233" s="138">
        <f>O233*H233</f>
        <v>0</v>
      </c>
      <c r="Q233" s="138">
        <v>6.5670000000000006E-2</v>
      </c>
      <c r="R233" s="138">
        <f>Q233*H233</f>
        <v>0.13396680000000002</v>
      </c>
      <c r="S233" s="138">
        <v>0</v>
      </c>
      <c r="T233" s="139">
        <f>S233*H233</f>
        <v>0</v>
      </c>
      <c r="AR233" s="140" t="s">
        <v>163</v>
      </c>
      <c r="AT233" s="140" t="s">
        <v>238</v>
      </c>
      <c r="AU233" s="140" t="s">
        <v>84</v>
      </c>
      <c r="AY233" s="17" t="s">
        <v>124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7" t="s">
        <v>80</v>
      </c>
      <c r="BK233" s="141">
        <f>ROUND(I233*H233,2)</f>
        <v>0</v>
      </c>
      <c r="BL233" s="17" t="s">
        <v>131</v>
      </c>
      <c r="BM233" s="140" t="s">
        <v>340</v>
      </c>
    </row>
    <row r="234" spans="2:65" s="12" customFormat="1">
      <c r="B234" s="142"/>
      <c r="D234" s="143" t="s">
        <v>133</v>
      </c>
      <c r="F234" s="145" t="s">
        <v>341</v>
      </c>
      <c r="H234" s="146">
        <v>2.04</v>
      </c>
      <c r="I234" s="147"/>
      <c r="L234" s="142"/>
      <c r="M234" s="148"/>
      <c r="T234" s="149"/>
      <c r="AT234" s="144" t="s">
        <v>133</v>
      </c>
      <c r="AU234" s="144" t="s">
        <v>84</v>
      </c>
      <c r="AV234" s="12" t="s">
        <v>84</v>
      </c>
      <c r="AW234" s="12" t="s">
        <v>3</v>
      </c>
      <c r="AX234" s="12" t="s">
        <v>80</v>
      </c>
      <c r="AY234" s="144" t="s">
        <v>124</v>
      </c>
    </row>
    <row r="235" spans="2:65" s="1" customFormat="1" ht="33" customHeight="1">
      <c r="B235" s="128"/>
      <c r="C235" s="129" t="s">
        <v>342</v>
      </c>
      <c r="D235" s="129" t="s">
        <v>126</v>
      </c>
      <c r="E235" s="130" t="s">
        <v>343</v>
      </c>
      <c r="F235" s="131" t="s">
        <v>344</v>
      </c>
      <c r="G235" s="132" t="s">
        <v>140</v>
      </c>
      <c r="H235" s="133">
        <v>76</v>
      </c>
      <c r="I235" s="134"/>
      <c r="J235" s="135">
        <f>ROUND(I235*H235,2)</f>
        <v>0</v>
      </c>
      <c r="K235" s="131" t="s">
        <v>130</v>
      </c>
      <c r="L235" s="32"/>
      <c r="M235" s="136" t="s">
        <v>1</v>
      </c>
      <c r="N235" s="137" t="s">
        <v>40</v>
      </c>
      <c r="P235" s="138">
        <f>O235*H235</f>
        <v>0</v>
      </c>
      <c r="Q235" s="138">
        <v>0.1295</v>
      </c>
      <c r="R235" s="138">
        <f>Q235*H235</f>
        <v>9.8420000000000005</v>
      </c>
      <c r="S235" s="138">
        <v>0</v>
      </c>
      <c r="T235" s="139">
        <f>S235*H235</f>
        <v>0</v>
      </c>
      <c r="AR235" s="140" t="s">
        <v>131</v>
      </c>
      <c r="AT235" s="140" t="s">
        <v>126</v>
      </c>
      <c r="AU235" s="140" t="s">
        <v>84</v>
      </c>
      <c r="AY235" s="17" t="s">
        <v>124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7" t="s">
        <v>80</v>
      </c>
      <c r="BK235" s="141">
        <f>ROUND(I235*H235,2)</f>
        <v>0</v>
      </c>
      <c r="BL235" s="17" t="s">
        <v>131</v>
      </c>
      <c r="BM235" s="140" t="s">
        <v>345</v>
      </c>
    </row>
    <row r="236" spans="2:65" s="12" customFormat="1">
      <c r="B236" s="142"/>
      <c r="D236" s="143" t="s">
        <v>133</v>
      </c>
      <c r="E236" s="144" t="s">
        <v>1</v>
      </c>
      <c r="F236" s="145" t="s">
        <v>346</v>
      </c>
      <c r="H236" s="146">
        <v>75.5</v>
      </c>
      <c r="I236" s="147"/>
      <c r="L236" s="142"/>
      <c r="M236" s="148"/>
      <c r="T236" s="149"/>
      <c r="AT236" s="144" t="s">
        <v>133</v>
      </c>
      <c r="AU236" s="144" t="s">
        <v>84</v>
      </c>
      <c r="AV236" s="12" t="s">
        <v>84</v>
      </c>
      <c r="AW236" s="12" t="s">
        <v>31</v>
      </c>
      <c r="AX236" s="12" t="s">
        <v>75</v>
      </c>
      <c r="AY236" s="144" t="s">
        <v>124</v>
      </c>
    </row>
    <row r="237" spans="2:65" s="12" customFormat="1">
      <c r="B237" s="142"/>
      <c r="D237" s="143" t="s">
        <v>133</v>
      </c>
      <c r="E237" s="144" t="s">
        <v>1</v>
      </c>
      <c r="F237" s="145" t="s">
        <v>347</v>
      </c>
      <c r="H237" s="146">
        <v>76</v>
      </c>
      <c r="I237" s="147"/>
      <c r="L237" s="142"/>
      <c r="M237" s="148"/>
      <c r="T237" s="149"/>
      <c r="AT237" s="144" t="s">
        <v>133</v>
      </c>
      <c r="AU237" s="144" t="s">
        <v>84</v>
      </c>
      <c r="AV237" s="12" t="s">
        <v>84</v>
      </c>
      <c r="AW237" s="12" t="s">
        <v>31</v>
      </c>
      <c r="AX237" s="12" t="s">
        <v>80</v>
      </c>
      <c r="AY237" s="144" t="s">
        <v>124</v>
      </c>
    </row>
    <row r="238" spans="2:65" s="1" customFormat="1" ht="16.5" customHeight="1">
      <c r="B238" s="128"/>
      <c r="C238" s="170" t="s">
        <v>348</v>
      </c>
      <c r="D238" s="170" t="s">
        <v>238</v>
      </c>
      <c r="E238" s="171" t="s">
        <v>349</v>
      </c>
      <c r="F238" s="172" t="s">
        <v>350</v>
      </c>
      <c r="G238" s="173" t="s">
        <v>140</v>
      </c>
      <c r="H238" s="174">
        <v>77.52</v>
      </c>
      <c r="I238" s="175"/>
      <c r="J238" s="176">
        <f>ROUND(I238*H238,2)</f>
        <v>0</v>
      </c>
      <c r="K238" s="172" t="s">
        <v>130</v>
      </c>
      <c r="L238" s="177"/>
      <c r="M238" s="178" t="s">
        <v>1</v>
      </c>
      <c r="N238" s="179" t="s">
        <v>40</v>
      </c>
      <c r="P238" s="138">
        <f>O238*H238</f>
        <v>0</v>
      </c>
      <c r="Q238" s="138">
        <v>5.6120000000000003E-2</v>
      </c>
      <c r="R238" s="138">
        <f>Q238*H238</f>
        <v>4.3504224000000002</v>
      </c>
      <c r="S238" s="138">
        <v>0</v>
      </c>
      <c r="T238" s="139">
        <f>S238*H238</f>
        <v>0</v>
      </c>
      <c r="AR238" s="140" t="s">
        <v>163</v>
      </c>
      <c r="AT238" s="140" t="s">
        <v>238</v>
      </c>
      <c r="AU238" s="140" t="s">
        <v>84</v>
      </c>
      <c r="AY238" s="17" t="s">
        <v>124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7" t="s">
        <v>80</v>
      </c>
      <c r="BK238" s="141">
        <f>ROUND(I238*H238,2)</f>
        <v>0</v>
      </c>
      <c r="BL238" s="17" t="s">
        <v>131</v>
      </c>
      <c r="BM238" s="140" t="s">
        <v>351</v>
      </c>
    </row>
    <row r="239" spans="2:65" s="12" customFormat="1">
      <c r="B239" s="142"/>
      <c r="D239" s="143" t="s">
        <v>133</v>
      </c>
      <c r="F239" s="145" t="s">
        <v>352</v>
      </c>
      <c r="H239" s="146">
        <v>77.52</v>
      </c>
      <c r="I239" s="147"/>
      <c r="L239" s="142"/>
      <c r="M239" s="148"/>
      <c r="T239" s="149"/>
      <c r="AT239" s="144" t="s">
        <v>133</v>
      </c>
      <c r="AU239" s="144" t="s">
        <v>84</v>
      </c>
      <c r="AV239" s="12" t="s">
        <v>84</v>
      </c>
      <c r="AW239" s="12" t="s">
        <v>3</v>
      </c>
      <c r="AX239" s="12" t="s">
        <v>80</v>
      </c>
      <c r="AY239" s="144" t="s">
        <v>124</v>
      </c>
    </row>
    <row r="240" spans="2:65" s="1" customFormat="1" ht="24.15" customHeight="1">
      <c r="B240" s="128"/>
      <c r="C240" s="129" t="s">
        <v>353</v>
      </c>
      <c r="D240" s="129" t="s">
        <v>126</v>
      </c>
      <c r="E240" s="130" t="s">
        <v>354</v>
      </c>
      <c r="F240" s="131" t="s">
        <v>355</v>
      </c>
      <c r="G240" s="132" t="s">
        <v>159</v>
      </c>
      <c r="H240" s="133">
        <v>8.5169999999999995</v>
      </c>
      <c r="I240" s="134"/>
      <c r="J240" s="135">
        <f>ROUND(I240*H240,2)</f>
        <v>0</v>
      </c>
      <c r="K240" s="131" t="s">
        <v>130</v>
      </c>
      <c r="L240" s="32"/>
      <c r="M240" s="136" t="s">
        <v>1</v>
      </c>
      <c r="N240" s="137" t="s">
        <v>40</v>
      </c>
      <c r="P240" s="138">
        <f>O240*H240</f>
        <v>0</v>
      </c>
      <c r="Q240" s="138">
        <v>2.2563399999999998</v>
      </c>
      <c r="R240" s="138">
        <f>Q240*H240</f>
        <v>19.217247779999997</v>
      </c>
      <c r="S240" s="138">
        <v>0</v>
      </c>
      <c r="T240" s="139">
        <f>S240*H240</f>
        <v>0</v>
      </c>
      <c r="AR240" s="140" t="s">
        <v>131</v>
      </c>
      <c r="AT240" s="140" t="s">
        <v>126</v>
      </c>
      <c r="AU240" s="140" t="s">
        <v>84</v>
      </c>
      <c r="AY240" s="17" t="s">
        <v>124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7" t="s">
        <v>80</v>
      </c>
      <c r="BK240" s="141">
        <f>ROUND(I240*H240,2)</f>
        <v>0</v>
      </c>
      <c r="BL240" s="17" t="s">
        <v>131</v>
      </c>
      <c r="BM240" s="140" t="s">
        <v>356</v>
      </c>
    </row>
    <row r="241" spans="2:65" s="12" customFormat="1">
      <c r="B241" s="142"/>
      <c r="D241" s="143" t="s">
        <v>133</v>
      </c>
      <c r="E241" s="144" t="s">
        <v>1</v>
      </c>
      <c r="F241" s="145" t="s">
        <v>357</v>
      </c>
      <c r="H241" s="146">
        <v>6.2370000000000001</v>
      </c>
      <c r="I241" s="147"/>
      <c r="L241" s="142"/>
      <c r="M241" s="148"/>
      <c r="T241" s="149"/>
      <c r="AT241" s="144" t="s">
        <v>133</v>
      </c>
      <c r="AU241" s="144" t="s">
        <v>84</v>
      </c>
      <c r="AV241" s="12" t="s">
        <v>84</v>
      </c>
      <c r="AW241" s="12" t="s">
        <v>31</v>
      </c>
      <c r="AX241" s="12" t="s">
        <v>75</v>
      </c>
      <c r="AY241" s="144" t="s">
        <v>124</v>
      </c>
    </row>
    <row r="242" spans="2:65" s="12" customFormat="1">
      <c r="B242" s="142"/>
      <c r="D242" s="143" t="s">
        <v>133</v>
      </c>
      <c r="E242" s="144" t="s">
        <v>1</v>
      </c>
      <c r="F242" s="145" t="s">
        <v>358</v>
      </c>
      <c r="H242" s="146">
        <v>2.2799999999999998</v>
      </c>
      <c r="I242" s="147"/>
      <c r="L242" s="142"/>
      <c r="M242" s="148"/>
      <c r="T242" s="149"/>
      <c r="AT242" s="144" t="s">
        <v>133</v>
      </c>
      <c r="AU242" s="144" t="s">
        <v>84</v>
      </c>
      <c r="AV242" s="12" t="s">
        <v>84</v>
      </c>
      <c r="AW242" s="12" t="s">
        <v>31</v>
      </c>
      <c r="AX242" s="12" t="s">
        <v>75</v>
      </c>
      <c r="AY242" s="144" t="s">
        <v>124</v>
      </c>
    </row>
    <row r="243" spans="2:65" s="15" customFormat="1">
      <c r="B243" s="163"/>
      <c r="D243" s="143" t="s">
        <v>133</v>
      </c>
      <c r="E243" s="164" t="s">
        <v>1</v>
      </c>
      <c r="F243" s="165" t="s">
        <v>175</v>
      </c>
      <c r="H243" s="166">
        <v>8.5169999999999995</v>
      </c>
      <c r="I243" s="167"/>
      <c r="L243" s="163"/>
      <c r="M243" s="168"/>
      <c r="T243" s="169"/>
      <c r="AT243" s="164" t="s">
        <v>133</v>
      </c>
      <c r="AU243" s="164" t="s">
        <v>84</v>
      </c>
      <c r="AV243" s="15" t="s">
        <v>131</v>
      </c>
      <c r="AW243" s="15" t="s">
        <v>31</v>
      </c>
      <c r="AX243" s="15" t="s">
        <v>80</v>
      </c>
      <c r="AY243" s="164" t="s">
        <v>124</v>
      </c>
    </row>
    <row r="244" spans="2:65" s="1" customFormat="1" ht="24.15" customHeight="1">
      <c r="B244" s="128"/>
      <c r="C244" s="129" t="s">
        <v>359</v>
      </c>
      <c r="D244" s="129" t="s">
        <v>126</v>
      </c>
      <c r="E244" s="130" t="s">
        <v>360</v>
      </c>
      <c r="F244" s="131" t="s">
        <v>361</v>
      </c>
      <c r="G244" s="132" t="s">
        <v>129</v>
      </c>
      <c r="H244" s="133">
        <v>88</v>
      </c>
      <c r="I244" s="134"/>
      <c r="J244" s="135">
        <f>ROUND(I244*H244,2)</f>
        <v>0</v>
      </c>
      <c r="K244" s="131" t="s">
        <v>130</v>
      </c>
      <c r="L244" s="32"/>
      <c r="M244" s="136" t="s">
        <v>1</v>
      </c>
      <c r="N244" s="137" t="s">
        <v>40</v>
      </c>
      <c r="P244" s="138">
        <f>O244*H244</f>
        <v>0</v>
      </c>
      <c r="Q244" s="138">
        <v>4.6999999999999999E-4</v>
      </c>
      <c r="R244" s="138">
        <f>Q244*H244</f>
        <v>4.1360000000000001E-2</v>
      </c>
      <c r="S244" s="138">
        <v>0</v>
      </c>
      <c r="T244" s="139">
        <f>S244*H244</f>
        <v>0</v>
      </c>
      <c r="AR244" s="140" t="s">
        <v>131</v>
      </c>
      <c r="AT244" s="140" t="s">
        <v>126</v>
      </c>
      <c r="AU244" s="140" t="s">
        <v>84</v>
      </c>
      <c r="AY244" s="17" t="s">
        <v>124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7" t="s">
        <v>80</v>
      </c>
      <c r="BK244" s="141">
        <f>ROUND(I244*H244,2)</f>
        <v>0</v>
      </c>
      <c r="BL244" s="17" t="s">
        <v>131</v>
      </c>
      <c r="BM244" s="140" t="s">
        <v>362</v>
      </c>
    </row>
    <row r="245" spans="2:65" s="1" customFormat="1" ht="24.15" customHeight="1">
      <c r="B245" s="128"/>
      <c r="C245" s="129" t="s">
        <v>363</v>
      </c>
      <c r="D245" s="129" t="s">
        <v>126</v>
      </c>
      <c r="E245" s="130" t="s">
        <v>364</v>
      </c>
      <c r="F245" s="131" t="s">
        <v>365</v>
      </c>
      <c r="G245" s="132" t="s">
        <v>129</v>
      </c>
      <c r="H245" s="133">
        <v>322</v>
      </c>
      <c r="I245" s="134"/>
      <c r="J245" s="135">
        <f>ROUND(I245*H245,2)</f>
        <v>0</v>
      </c>
      <c r="K245" s="131" t="s">
        <v>130</v>
      </c>
      <c r="L245" s="32"/>
      <c r="M245" s="136" t="s">
        <v>1</v>
      </c>
      <c r="N245" s="137" t="s">
        <v>40</v>
      </c>
      <c r="P245" s="138">
        <f>O245*H245</f>
        <v>0</v>
      </c>
      <c r="Q245" s="138">
        <v>6.8999999999999997E-4</v>
      </c>
      <c r="R245" s="138">
        <f>Q245*H245</f>
        <v>0.22217999999999999</v>
      </c>
      <c r="S245" s="138">
        <v>0</v>
      </c>
      <c r="T245" s="139">
        <f>S245*H245</f>
        <v>0</v>
      </c>
      <c r="AR245" s="140" t="s">
        <v>131</v>
      </c>
      <c r="AT245" s="140" t="s">
        <v>126</v>
      </c>
      <c r="AU245" s="140" t="s">
        <v>84</v>
      </c>
      <c r="AY245" s="17" t="s">
        <v>124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7" t="s">
        <v>80</v>
      </c>
      <c r="BK245" s="141">
        <f>ROUND(I245*H245,2)</f>
        <v>0</v>
      </c>
      <c r="BL245" s="17" t="s">
        <v>131</v>
      </c>
      <c r="BM245" s="140" t="s">
        <v>366</v>
      </c>
    </row>
    <row r="246" spans="2:65" s="1" customFormat="1" ht="24.15" customHeight="1">
      <c r="B246" s="128"/>
      <c r="C246" s="129" t="s">
        <v>367</v>
      </c>
      <c r="D246" s="129" t="s">
        <v>126</v>
      </c>
      <c r="E246" s="130" t="s">
        <v>368</v>
      </c>
      <c r="F246" s="131" t="s">
        <v>369</v>
      </c>
      <c r="G246" s="132" t="s">
        <v>140</v>
      </c>
      <c r="H246" s="133">
        <v>63</v>
      </c>
      <c r="I246" s="134"/>
      <c r="J246" s="135">
        <f>ROUND(I246*H246,2)</f>
        <v>0</v>
      </c>
      <c r="K246" s="131" t="s">
        <v>130</v>
      </c>
      <c r="L246" s="32"/>
      <c r="M246" s="136" t="s">
        <v>1</v>
      </c>
      <c r="N246" s="137" t="s">
        <v>40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131</v>
      </c>
      <c r="AT246" s="140" t="s">
        <v>126</v>
      </c>
      <c r="AU246" s="140" t="s">
        <v>84</v>
      </c>
      <c r="AY246" s="17" t="s">
        <v>124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7" t="s">
        <v>80</v>
      </c>
      <c r="BK246" s="141">
        <f>ROUND(I246*H246,2)</f>
        <v>0</v>
      </c>
      <c r="BL246" s="17" t="s">
        <v>131</v>
      </c>
      <c r="BM246" s="140" t="s">
        <v>370</v>
      </c>
    </row>
    <row r="247" spans="2:65" s="11" customFormat="1" ht="22.95" customHeight="1">
      <c r="B247" s="116"/>
      <c r="D247" s="117" t="s">
        <v>74</v>
      </c>
      <c r="E247" s="126" t="s">
        <v>371</v>
      </c>
      <c r="F247" s="126" t="s">
        <v>372</v>
      </c>
      <c r="I247" s="119"/>
      <c r="J247" s="127">
        <f>BK247</f>
        <v>0</v>
      </c>
      <c r="L247" s="116"/>
      <c r="M247" s="121"/>
      <c r="P247" s="122">
        <f>SUM(P248:P260)</f>
        <v>0</v>
      </c>
      <c r="R247" s="122">
        <f>SUM(R248:R260)</f>
        <v>0</v>
      </c>
      <c r="T247" s="123">
        <f>SUM(T248:T260)</f>
        <v>0</v>
      </c>
      <c r="AR247" s="117" t="s">
        <v>80</v>
      </c>
      <c r="AT247" s="124" t="s">
        <v>74</v>
      </c>
      <c r="AU247" s="124" t="s">
        <v>80</v>
      </c>
      <c r="AY247" s="117" t="s">
        <v>124</v>
      </c>
      <c r="BK247" s="125">
        <f>SUM(BK248:BK260)</f>
        <v>0</v>
      </c>
    </row>
    <row r="248" spans="2:65" s="1" customFormat="1" ht="21.75" customHeight="1">
      <c r="B248" s="128"/>
      <c r="C248" s="129" t="s">
        <v>373</v>
      </c>
      <c r="D248" s="129" t="s">
        <v>126</v>
      </c>
      <c r="E248" s="130" t="s">
        <v>374</v>
      </c>
      <c r="F248" s="131" t="s">
        <v>375</v>
      </c>
      <c r="G248" s="132" t="s">
        <v>376</v>
      </c>
      <c r="H248" s="133">
        <v>7.0449999999999999</v>
      </c>
      <c r="I248" s="134"/>
      <c r="J248" s="135">
        <f>ROUND(I248*H248,2)</f>
        <v>0</v>
      </c>
      <c r="K248" s="131" t="s">
        <v>130</v>
      </c>
      <c r="L248" s="32"/>
      <c r="M248" s="136" t="s">
        <v>1</v>
      </c>
      <c r="N248" s="137" t="s">
        <v>40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131</v>
      </c>
      <c r="AT248" s="140" t="s">
        <v>126</v>
      </c>
      <c r="AU248" s="140" t="s">
        <v>84</v>
      </c>
      <c r="AY248" s="17" t="s">
        <v>124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7" t="s">
        <v>80</v>
      </c>
      <c r="BK248" s="141">
        <f>ROUND(I248*H248,2)</f>
        <v>0</v>
      </c>
      <c r="BL248" s="17" t="s">
        <v>131</v>
      </c>
      <c r="BM248" s="140" t="s">
        <v>377</v>
      </c>
    </row>
    <row r="249" spans="2:65" s="12" customFormat="1">
      <c r="B249" s="142"/>
      <c r="D249" s="143" t="s">
        <v>133</v>
      </c>
      <c r="E249" s="144" t="s">
        <v>89</v>
      </c>
      <c r="F249" s="145" t="s">
        <v>378</v>
      </c>
      <c r="H249" s="146">
        <v>7.0449999999999999</v>
      </c>
      <c r="I249" s="147"/>
      <c r="L249" s="142"/>
      <c r="M249" s="148"/>
      <c r="T249" s="149"/>
      <c r="AT249" s="144" t="s">
        <v>133</v>
      </c>
      <c r="AU249" s="144" t="s">
        <v>84</v>
      </c>
      <c r="AV249" s="12" t="s">
        <v>84</v>
      </c>
      <c r="AW249" s="12" t="s">
        <v>31</v>
      </c>
      <c r="AX249" s="12" t="s">
        <v>80</v>
      </c>
      <c r="AY249" s="144" t="s">
        <v>124</v>
      </c>
    </row>
    <row r="250" spans="2:65" s="1" customFormat="1" ht="24.15" customHeight="1">
      <c r="B250" s="128"/>
      <c r="C250" s="129" t="s">
        <v>379</v>
      </c>
      <c r="D250" s="129" t="s">
        <v>126</v>
      </c>
      <c r="E250" s="130" t="s">
        <v>380</v>
      </c>
      <c r="F250" s="131" t="s">
        <v>381</v>
      </c>
      <c r="G250" s="132" t="s">
        <v>376</v>
      </c>
      <c r="H250" s="133">
        <v>133.85499999999999</v>
      </c>
      <c r="I250" s="134"/>
      <c r="J250" s="135">
        <f>ROUND(I250*H250,2)</f>
        <v>0</v>
      </c>
      <c r="K250" s="131" t="s">
        <v>130</v>
      </c>
      <c r="L250" s="32"/>
      <c r="M250" s="136" t="s">
        <v>1</v>
      </c>
      <c r="N250" s="137" t="s">
        <v>40</v>
      </c>
      <c r="P250" s="138">
        <f>O250*H250</f>
        <v>0</v>
      </c>
      <c r="Q250" s="138">
        <v>0</v>
      </c>
      <c r="R250" s="138">
        <f>Q250*H250</f>
        <v>0</v>
      </c>
      <c r="S250" s="138">
        <v>0</v>
      </c>
      <c r="T250" s="139">
        <f>S250*H250</f>
        <v>0</v>
      </c>
      <c r="AR250" s="140" t="s">
        <v>131</v>
      </c>
      <c r="AT250" s="140" t="s">
        <v>126</v>
      </c>
      <c r="AU250" s="140" t="s">
        <v>84</v>
      </c>
      <c r="AY250" s="17" t="s">
        <v>124</v>
      </c>
      <c r="BE250" s="141">
        <f>IF(N250="základní",J250,0)</f>
        <v>0</v>
      </c>
      <c r="BF250" s="141">
        <f>IF(N250="snížená",J250,0)</f>
        <v>0</v>
      </c>
      <c r="BG250" s="141">
        <f>IF(N250="zákl. přenesená",J250,0)</f>
        <v>0</v>
      </c>
      <c r="BH250" s="141">
        <f>IF(N250="sníž. přenesená",J250,0)</f>
        <v>0</v>
      </c>
      <c r="BI250" s="141">
        <f>IF(N250="nulová",J250,0)</f>
        <v>0</v>
      </c>
      <c r="BJ250" s="17" t="s">
        <v>80</v>
      </c>
      <c r="BK250" s="141">
        <f>ROUND(I250*H250,2)</f>
        <v>0</v>
      </c>
      <c r="BL250" s="17" t="s">
        <v>131</v>
      </c>
      <c r="BM250" s="140" t="s">
        <v>382</v>
      </c>
    </row>
    <row r="251" spans="2:65" s="12" customFormat="1">
      <c r="B251" s="142"/>
      <c r="D251" s="143" t="s">
        <v>133</v>
      </c>
      <c r="E251" s="144" t="s">
        <v>1</v>
      </c>
      <c r="F251" s="145" t="s">
        <v>383</v>
      </c>
      <c r="H251" s="146">
        <v>133.85499999999999</v>
      </c>
      <c r="I251" s="147"/>
      <c r="L251" s="142"/>
      <c r="M251" s="148"/>
      <c r="T251" s="149"/>
      <c r="AT251" s="144" t="s">
        <v>133</v>
      </c>
      <c r="AU251" s="144" t="s">
        <v>84</v>
      </c>
      <c r="AV251" s="12" t="s">
        <v>84</v>
      </c>
      <c r="AW251" s="12" t="s">
        <v>31</v>
      </c>
      <c r="AX251" s="12" t="s">
        <v>80</v>
      </c>
      <c r="AY251" s="144" t="s">
        <v>124</v>
      </c>
    </row>
    <row r="252" spans="2:65" s="1" customFormat="1" ht="21.75" customHeight="1">
      <c r="B252" s="128"/>
      <c r="C252" s="129" t="s">
        <v>384</v>
      </c>
      <c r="D252" s="129" t="s">
        <v>126</v>
      </c>
      <c r="E252" s="130" t="s">
        <v>385</v>
      </c>
      <c r="F252" s="131" t="s">
        <v>386</v>
      </c>
      <c r="G252" s="132" t="s">
        <v>376</v>
      </c>
      <c r="H252" s="133">
        <v>14.555</v>
      </c>
      <c r="I252" s="134"/>
      <c r="J252" s="135">
        <f>ROUND(I252*H252,2)</f>
        <v>0</v>
      </c>
      <c r="K252" s="131" t="s">
        <v>130</v>
      </c>
      <c r="L252" s="32"/>
      <c r="M252" s="136" t="s">
        <v>1</v>
      </c>
      <c r="N252" s="137" t="s">
        <v>40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131</v>
      </c>
      <c r="AT252" s="140" t="s">
        <v>126</v>
      </c>
      <c r="AU252" s="140" t="s">
        <v>84</v>
      </c>
      <c r="AY252" s="17" t="s">
        <v>124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7" t="s">
        <v>80</v>
      </c>
      <c r="BK252" s="141">
        <f>ROUND(I252*H252,2)</f>
        <v>0</v>
      </c>
      <c r="BL252" s="17" t="s">
        <v>131</v>
      </c>
      <c r="BM252" s="140" t="s">
        <v>387</v>
      </c>
    </row>
    <row r="253" spans="2:65" s="12" customFormat="1">
      <c r="B253" s="142"/>
      <c r="D253" s="143" t="s">
        <v>133</v>
      </c>
      <c r="E253" s="144" t="s">
        <v>91</v>
      </c>
      <c r="F253" s="145" t="s">
        <v>92</v>
      </c>
      <c r="H253" s="146">
        <v>14.555</v>
      </c>
      <c r="I253" s="147"/>
      <c r="L253" s="142"/>
      <c r="M253" s="148"/>
      <c r="T253" s="149"/>
      <c r="AT253" s="144" t="s">
        <v>133</v>
      </c>
      <c r="AU253" s="144" t="s">
        <v>84</v>
      </c>
      <c r="AV253" s="12" t="s">
        <v>84</v>
      </c>
      <c r="AW253" s="12" t="s">
        <v>31</v>
      </c>
      <c r="AX253" s="12" t="s">
        <v>80</v>
      </c>
      <c r="AY253" s="144" t="s">
        <v>124</v>
      </c>
    </row>
    <row r="254" spans="2:65" s="1" customFormat="1" ht="24.15" customHeight="1">
      <c r="B254" s="128"/>
      <c r="C254" s="129" t="s">
        <v>388</v>
      </c>
      <c r="D254" s="129" t="s">
        <v>126</v>
      </c>
      <c r="E254" s="130" t="s">
        <v>389</v>
      </c>
      <c r="F254" s="131" t="s">
        <v>390</v>
      </c>
      <c r="G254" s="132" t="s">
        <v>376</v>
      </c>
      <c r="H254" s="133">
        <v>276.54500000000002</v>
      </c>
      <c r="I254" s="134"/>
      <c r="J254" s="135">
        <f>ROUND(I254*H254,2)</f>
        <v>0</v>
      </c>
      <c r="K254" s="131" t="s">
        <v>130</v>
      </c>
      <c r="L254" s="32"/>
      <c r="M254" s="136" t="s">
        <v>1</v>
      </c>
      <c r="N254" s="137" t="s">
        <v>40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131</v>
      </c>
      <c r="AT254" s="140" t="s">
        <v>126</v>
      </c>
      <c r="AU254" s="140" t="s">
        <v>84</v>
      </c>
      <c r="AY254" s="17" t="s">
        <v>124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7" t="s">
        <v>80</v>
      </c>
      <c r="BK254" s="141">
        <f>ROUND(I254*H254,2)</f>
        <v>0</v>
      </c>
      <c r="BL254" s="17" t="s">
        <v>131</v>
      </c>
      <c r="BM254" s="140" t="s">
        <v>391</v>
      </c>
    </row>
    <row r="255" spans="2:65" s="12" customFormat="1">
      <c r="B255" s="142"/>
      <c r="D255" s="143" t="s">
        <v>133</v>
      </c>
      <c r="E255" s="144" t="s">
        <v>1</v>
      </c>
      <c r="F255" s="145" t="s">
        <v>392</v>
      </c>
      <c r="H255" s="146">
        <v>276.54500000000002</v>
      </c>
      <c r="I255" s="147"/>
      <c r="L255" s="142"/>
      <c r="M255" s="148"/>
      <c r="T255" s="149"/>
      <c r="AT255" s="144" t="s">
        <v>133</v>
      </c>
      <c r="AU255" s="144" t="s">
        <v>84</v>
      </c>
      <c r="AV255" s="12" t="s">
        <v>84</v>
      </c>
      <c r="AW255" s="12" t="s">
        <v>31</v>
      </c>
      <c r="AX255" s="12" t="s">
        <v>80</v>
      </c>
      <c r="AY255" s="144" t="s">
        <v>124</v>
      </c>
    </row>
    <row r="256" spans="2:65" s="1" customFormat="1" ht="24.15" customHeight="1">
      <c r="B256" s="128"/>
      <c r="C256" s="129" t="s">
        <v>393</v>
      </c>
      <c r="D256" s="129" t="s">
        <v>126</v>
      </c>
      <c r="E256" s="130" t="s">
        <v>394</v>
      </c>
      <c r="F256" s="131" t="s">
        <v>395</v>
      </c>
      <c r="G256" s="132" t="s">
        <v>376</v>
      </c>
      <c r="H256" s="133">
        <v>21.6</v>
      </c>
      <c r="I256" s="134"/>
      <c r="J256" s="135">
        <f>ROUND(I256*H256,2)</f>
        <v>0</v>
      </c>
      <c r="K256" s="131" t="s">
        <v>130</v>
      </c>
      <c r="L256" s="32"/>
      <c r="M256" s="136" t="s">
        <v>1</v>
      </c>
      <c r="N256" s="137" t="s">
        <v>40</v>
      </c>
      <c r="P256" s="138">
        <f>O256*H256</f>
        <v>0</v>
      </c>
      <c r="Q256" s="138">
        <v>0</v>
      </c>
      <c r="R256" s="138">
        <f>Q256*H256</f>
        <v>0</v>
      </c>
      <c r="S256" s="138">
        <v>0</v>
      </c>
      <c r="T256" s="139">
        <f>S256*H256</f>
        <v>0</v>
      </c>
      <c r="AR256" s="140" t="s">
        <v>131</v>
      </c>
      <c r="AT256" s="140" t="s">
        <v>126</v>
      </c>
      <c r="AU256" s="140" t="s">
        <v>84</v>
      </c>
      <c r="AY256" s="17" t="s">
        <v>124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7" t="s">
        <v>80</v>
      </c>
      <c r="BK256" s="141">
        <f>ROUND(I256*H256,2)</f>
        <v>0</v>
      </c>
      <c r="BL256" s="17" t="s">
        <v>131</v>
      </c>
      <c r="BM256" s="140" t="s">
        <v>396</v>
      </c>
    </row>
    <row r="257" spans="2:65" s="1" customFormat="1" ht="37.950000000000003" customHeight="1">
      <c r="B257" s="128"/>
      <c r="C257" s="129" t="s">
        <v>397</v>
      </c>
      <c r="D257" s="129" t="s">
        <v>126</v>
      </c>
      <c r="E257" s="130" t="s">
        <v>398</v>
      </c>
      <c r="F257" s="131" t="s">
        <v>399</v>
      </c>
      <c r="G257" s="132" t="s">
        <v>376</v>
      </c>
      <c r="H257" s="133">
        <v>14.555</v>
      </c>
      <c r="I257" s="134"/>
      <c r="J257" s="135">
        <f>ROUND(I257*H257,2)</f>
        <v>0</v>
      </c>
      <c r="K257" s="131" t="s">
        <v>130</v>
      </c>
      <c r="L257" s="32"/>
      <c r="M257" s="136" t="s">
        <v>1</v>
      </c>
      <c r="N257" s="137" t="s">
        <v>40</v>
      </c>
      <c r="P257" s="138">
        <f>O257*H257</f>
        <v>0</v>
      </c>
      <c r="Q257" s="138">
        <v>0</v>
      </c>
      <c r="R257" s="138">
        <f>Q257*H257</f>
        <v>0</v>
      </c>
      <c r="S257" s="138">
        <v>0</v>
      </c>
      <c r="T257" s="139">
        <f>S257*H257</f>
        <v>0</v>
      </c>
      <c r="AR257" s="140" t="s">
        <v>131</v>
      </c>
      <c r="AT257" s="140" t="s">
        <v>126</v>
      </c>
      <c r="AU257" s="140" t="s">
        <v>84</v>
      </c>
      <c r="AY257" s="17" t="s">
        <v>124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7" t="s">
        <v>80</v>
      </c>
      <c r="BK257" s="141">
        <f>ROUND(I257*H257,2)</f>
        <v>0</v>
      </c>
      <c r="BL257" s="17" t="s">
        <v>131</v>
      </c>
      <c r="BM257" s="140" t="s">
        <v>400</v>
      </c>
    </row>
    <row r="258" spans="2:65" s="12" customFormat="1">
      <c r="B258" s="142"/>
      <c r="D258" s="143" t="s">
        <v>133</v>
      </c>
      <c r="E258" s="144" t="s">
        <v>1</v>
      </c>
      <c r="F258" s="145" t="s">
        <v>91</v>
      </c>
      <c r="H258" s="146">
        <v>14.555</v>
      </c>
      <c r="I258" s="147"/>
      <c r="L258" s="142"/>
      <c r="M258" s="148"/>
      <c r="T258" s="149"/>
      <c r="AT258" s="144" t="s">
        <v>133</v>
      </c>
      <c r="AU258" s="144" t="s">
        <v>84</v>
      </c>
      <c r="AV258" s="12" t="s">
        <v>84</v>
      </c>
      <c r="AW258" s="12" t="s">
        <v>31</v>
      </c>
      <c r="AX258" s="12" t="s">
        <v>80</v>
      </c>
      <c r="AY258" s="144" t="s">
        <v>124</v>
      </c>
    </row>
    <row r="259" spans="2:65" s="1" customFormat="1" ht="44.25" customHeight="1">
      <c r="B259" s="128"/>
      <c r="C259" s="129" t="s">
        <v>401</v>
      </c>
      <c r="D259" s="129" t="s">
        <v>126</v>
      </c>
      <c r="E259" s="130" t="s">
        <v>402</v>
      </c>
      <c r="F259" s="131" t="s">
        <v>403</v>
      </c>
      <c r="G259" s="132" t="s">
        <v>376</v>
      </c>
      <c r="H259" s="133">
        <v>7.0449999999999999</v>
      </c>
      <c r="I259" s="134"/>
      <c r="J259" s="135">
        <f>ROUND(I259*H259,2)</f>
        <v>0</v>
      </c>
      <c r="K259" s="131" t="s">
        <v>130</v>
      </c>
      <c r="L259" s="32"/>
      <c r="M259" s="136" t="s">
        <v>1</v>
      </c>
      <c r="N259" s="137" t="s">
        <v>40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131</v>
      </c>
      <c r="AT259" s="140" t="s">
        <v>126</v>
      </c>
      <c r="AU259" s="140" t="s">
        <v>84</v>
      </c>
      <c r="AY259" s="17" t="s">
        <v>124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7" t="s">
        <v>80</v>
      </c>
      <c r="BK259" s="141">
        <f>ROUND(I259*H259,2)</f>
        <v>0</v>
      </c>
      <c r="BL259" s="17" t="s">
        <v>131</v>
      </c>
      <c r="BM259" s="140" t="s">
        <v>404</v>
      </c>
    </row>
    <row r="260" spans="2:65" s="12" customFormat="1">
      <c r="B260" s="142"/>
      <c r="D260" s="143" t="s">
        <v>133</v>
      </c>
      <c r="E260" s="144" t="s">
        <v>1</v>
      </c>
      <c r="F260" s="145" t="s">
        <v>89</v>
      </c>
      <c r="H260" s="146">
        <v>7.0449999999999999</v>
      </c>
      <c r="I260" s="147"/>
      <c r="L260" s="142"/>
      <c r="M260" s="148"/>
      <c r="T260" s="149"/>
      <c r="AT260" s="144" t="s">
        <v>133</v>
      </c>
      <c r="AU260" s="144" t="s">
        <v>84</v>
      </c>
      <c r="AV260" s="12" t="s">
        <v>84</v>
      </c>
      <c r="AW260" s="12" t="s">
        <v>31</v>
      </c>
      <c r="AX260" s="12" t="s">
        <v>80</v>
      </c>
      <c r="AY260" s="144" t="s">
        <v>124</v>
      </c>
    </row>
    <row r="261" spans="2:65" s="11" customFormat="1" ht="22.95" customHeight="1">
      <c r="B261" s="116"/>
      <c r="D261" s="117" t="s">
        <v>74</v>
      </c>
      <c r="E261" s="126" t="s">
        <v>405</v>
      </c>
      <c r="F261" s="126" t="s">
        <v>406</v>
      </c>
      <c r="I261" s="119"/>
      <c r="J261" s="127">
        <f>BK261</f>
        <v>0</v>
      </c>
      <c r="L261" s="116"/>
      <c r="M261" s="121"/>
      <c r="P261" s="122">
        <f>P262</f>
        <v>0</v>
      </c>
      <c r="R261" s="122">
        <f>R262</f>
        <v>0</v>
      </c>
      <c r="T261" s="123">
        <f>T262</f>
        <v>0</v>
      </c>
      <c r="AR261" s="117" t="s">
        <v>80</v>
      </c>
      <c r="AT261" s="124" t="s">
        <v>74</v>
      </c>
      <c r="AU261" s="124" t="s">
        <v>80</v>
      </c>
      <c r="AY261" s="117" t="s">
        <v>124</v>
      </c>
      <c r="BK261" s="125">
        <f>BK262</f>
        <v>0</v>
      </c>
    </row>
    <row r="262" spans="2:65" s="1" customFormat="1" ht="24.15" customHeight="1">
      <c r="B262" s="128"/>
      <c r="C262" s="129" t="s">
        <v>407</v>
      </c>
      <c r="D262" s="129" t="s">
        <v>126</v>
      </c>
      <c r="E262" s="130" t="s">
        <v>408</v>
      </c>
      <c r="F262" s="131" t="s">
        <v>409</v>
      </c>
      <c r="G262" s="132" t="s">
        <v>376</v>
      </c>
      <c r="H262" s="133">
        <v>598.81500000000005</v>
      </c>
      <c r="I262" s="134"/>
      <c r="J262" s="135">
        <f>ROUND(I262*H262,2)</f>
        <v>0</v>
      </c>
      <c r="K262" s="131" t="s">
        <v>130</v>
      </c>
      <c r="L262" s="32"/>
      <c r="M262" s="136" t="s">
        <v>1</v>
      </c>
      <c r="N262" s="137" t="s">
        <v>40</v>
      </c>
      <c r="P262" s="138">
        <f>O262*H262</f>
        <v>0</v>
      </c>
      <c r="Q262" s="138">
        <v>0</v>
      </c>
      <c r="R262" s="138">
        <f>Q262*H262</f>
        <v>0</v>
      </c>
      <c r="S262" s="138">
        <v>0</v>
      </c>
      <c r="T262" s="139">
        <f>S262*H262</f>
        <v>0</v>
      </c>
      <c r="AR262" s="140" t="s">
        <v>131</v>
      </c>
      <c r="AT262" s="140" t="s">
        <v>126</v>
      </c>
      <c r="AU262" s="140" t="s">
        <v>84</v>
      </c>
      <c r="AY262" s="17" t="s">
        <v>124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7" t="s">
        <v>80</v>
      </c>
      <c r="BK262" s="141">
        <f>ROUND(I262*H262,2)</f>
        <v>0</v>
      </c>
      <c r="BL262" s="17" t="s">
        <v>131</v>
      </c>
      <c r="BM262" s="140" t="s">
        <v>410</v>
      </c>
    </row>
    <row r="263" spans="2:65" s="11" customFormat="1" ht="25.95" customHeight="1">
      <c r="B263" s="116"/>
      <c r="D263" s="117" t="s">
        <v>74</v>
      </c>
      <c r="E263" s="118" t="s">
        <v>411</v>
      </c>
      <c r="F263" s="118" t="s">
        <v>412</v>
      </c>
      <c r="I263" s="119"/>
      <c r="J263" s="120">
        <f>BK263</f>
        <v>0</v>
      </c>
      <c r="L263" s="116"/>
      <c r="M263" s="121"/>
      <c r="P263" s="122">
        <f>P264+P268+P270</f>
        <v>0</v>
      </c>
      <c r="R263" s="122">
        <f>R264+R268+R270</f>
        <v>0</v>
      </c>
      <c r="T263" s="123">
        <f>T264+T268+T270</f>
        <v>0</v>
      </c>
      <c r="AR263" s="117" t="s">
        <v>145</v>
      </c>
      <c r="AT263" s="124" t="s">
        <v>74</v>
      </c>
      <c r="AU263" s="124" t="s">
        <v>75</v>
      </c>
      <c r="AY263" s="117" t="s">
        <v>124</v>
      </c>
      <c r="BK263" s="125">
        <f>BK264+BK268+BK270</f>
        <v>0</v>
      </c>
    </row>
    <row r="264" spans="2:65" s="11" customFormat="1" ht="22.95" customHeight="1">
      <c r="B264" s="116"/>
      <c r="D264" s="117" t="s">
        <v>74</v>
      </c>
      <c r="E264" s="126" t="s">
        <v>413</v>
      </c>
      <c r="F264" s="126" t="s">
        <v>414</v>
      </c>
      <c r="I264" s="119"/>
      <c r="J264" s="127">
        <f>BK264</f>
        <v>0</v>
      </c>
      <c r="L264" s="116"/>
      <c r="M264" s="121"/>
      <c r="P264" s="122">
        <f>SUM(P265:P267)</f>
        <v>0</v>
      </c>
      <c r="R264" s="122">
        <f>SUM(R265:R267)</f>
        <v>0</v>
      </c>
      <c r="T264" s="123">
        <f>SUM(T265:T267)</f>
        <v>0</v>
      </c>
      <c r="AR264" s="117" t="s">
        <v>145</v>
      </c>
      <c r="AT264" s="124" t="s">
        <v>74</v>
      </c>
      <c r="AU264" s="124" t="s">
        <v>80</v>
      </c>
      <c r="AY264" s="117" t="s">
        <v>124</v>
      </c>
      <c r="BK264" s="125">
        <f>SUM(BK265:BK267)</f>
        <v>0</v>
      </c>
    </row>
    <row r="265" spans="2:65" s="1" customFormat="1" ht="16.5" customHeight="1">
      <c r="B265" s="128"/>
      <c r="C265" s="129" t="s">
        <v>415</v>
      </c>
      <c r="D265" s="129" t="s">
        <v>126</v>
      </c>
      <c r="E265" s="130" t="s">
        <v>416</v>
      </c>
      <c r="F265" s="131" t="s">
        <v>417</v>
      </c>
      <c r="G265" s="132" t="s">
        <v>418</v>
      </c>
      <c r="H265" s="133">
        <v>1</v>
      </c>
      <c r="I265" s="134"/>
      <c r="J265" s="135">
        <f>ROUND(I265*H265,2)</f>
        <v>0</v>
      </c>
      <c r="K265" s="131" t="s">
        <v>130</v>
      </c>
      <c r="L265" s="32"/>
      <c r="M265" s="136" t="s">
        <v>1</v>
      </c>
      <c r="N265" s="137" t="s">
        <v>40</v>
      </c>
      <c r="P265" s="138">
        <f>O265*H265</f>
        <v>0</v>
      </c>
      <c r="Q265" s="138">
        <v>0</v>
      </c>
      <c r="R265" s="138">
        <f>Q265*H265</f>
        <v>0</v>
      </c>
      <c r="S265" s="138">
        <v>0</v>
      </c>
      <c r="T265" s="139">
        <f>S265*H265</f>
        <v>0</v>
      </c>
      <c r="AR265" s="140" t="s">
        <v>419</v>
      </c>
      <c r="AT265" s="140" t="s">
        <v>126</v>
      </c>
      <c r="AU265" s="140" t="s">
        <v>84</v>
      </c>
      <c r="AY265" s="17" t="s">
        <v>124</v>
      </c>
      <c r="BE265" s="141">
        <f>IF(N265="základní",J265,0)</f>
        <v>0</v>
      </c>
      <c r="BF265" s="141">
        <f>IF(N265="snížená",J265,0)</f>
        <v>0</v>
      </c>
      <c r="BG265" s="141">
        <f>IF(N265="zákl. přenesená",J265,0)</f>
        <v>0</v>
      </c>
      <c r="BH265" s="141">
        <f>IF(N265="sníž. přenesená",J265,0)</f>
        <v>0</v>
      </c>
      <c r="BI265" s="141">
        <f>IF(N265="nulová",J265,0)</f>
        <v>0</v>
      </c>
      <c r="BJ265" s="17" t="s">
        <v>80</v>
      </c>
      <c r="BK265" s="141">
        <f>ROUND(I265*H265,2)</f>
        <v>0</v>
      </c>
      <c r="BL265" s="17" t="s">
        <v>419</v>
      </c>
      <c r="BM265" s="140" t="s">
        <v>420</v>
      </c>
    </row>
    <row r="266" spans="2:65" s="1" customFormat="1" ht="16.5" customHeight="1">
      <c r="B266" s="128"/>
      <c r="C266" s="129" t="s">
        <v>421</v>
      </c>
      <c r="D266" s="129" t="s">
        <v>126</v>
      </c>
      <c r="E266" s="130" t="s">
        <v>422</v>
      </c>
      <c r="F266" s="131" t="s">
        <v>423</v>
      </c>
      <c r="G266" s="132" t="s">
        <v>418</v>
      </c>
      <c r="H266" s="133">
        <v>1</v>
      </c>
      <c r="I266" s="134"/>
      <c r="J266" s="135">
        <f>ROUND(I266*H266,2)</f>
        <v>0</v>
      </c>
      <c r="K266" s="131" t="s">
        <v>130</v>
      </c>
      <c r="L266" s="32"/>
      <c r="M266" s="136" t="s">
        <v>1</v>
      </c>
      <c r="N266" s="137" t="s">
        <v>40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419</v>
      </c>
      <c r="AT266" s="140" t="s">
        <v>126</v>
      </c>
      <c r="AU266" s="140" t="s">
        <v>84</v>
      </c>
      <c r="AY266" s="17" t="s">
        <v>124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7" t="s">
        <v>80</v>
      </c>
      <c r="BK266" s="141">
        <f>ROUND(I266*H266,2)</f>
        <v>0</v>
      </c>
      <c r="BL266" s="17" t="s">
        <v>419</v>
      </c>
      <c r="BM266" s="140" t="s">
        <v>424</v>
      </c>
    </row>
    <row r="267" spans="2:65" s="1" customFormat="1" ht="16.5" customHeight="1">
      <c r="B267" s="128"/>
      <c r="C267" s="129" t="s">
        <v>425</v>
      </c>
      <c r="D267" s="129" t="s">
        <v>126</v>
      </c>
      <c r="E267" s="130" t="s">
        <v>426</v>
      </c>
      <c r="F267" s="131" t="s">
        <v>427</v>
      </c>
      <c r="G267" s="132" t="s">
        <v>418</v>
      </c>
      <c r="H267" s="133">
        <v>1</v>
      </c>
      <c r="I267" s="134"/>
      <c r="J267" s="135">
        <f>ROUND(I267*H267,2)</f>
        <v>0</v>
      </c>
      <c r="K267" s="131" t="s">
        <v>130</v>
      </c>
      <c r="L267" s="32"/>
      <c r="M267" s="136" t="s">
        <v>1</v>
      </c>
      <c r="N267" s="137" t="s">
        <v>40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419</v>
      </c>
      <c r="AT267" s="140" t="s">
        <v>126</v>
      </c>
      <c r="AU267" s="140" t="s">
        <v>84</v>
      </c>
      <c r="AY267" s="17" t="s">
        <v>124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7" t="s">
        <v>80</v>
      </c>
      <c r="BK267" s="141">
        <f>ROUND(I267*H267,2)</f>
        <v>0</v>
      </c>
      <c r="BL267" s="17" t="s">
        <v>419</v>
      </c>
      <c r="BM267" s="140" t="s">
        <v>428</v>
      </c>
    </row>
    <row r="268" spans="2:65" s="11" customFormat="1" ht="22.95" customHeight="1">
      <c r="B268" s="116"/>
      <c r="D268" s="117" t="s">
        <v>74</v>
      </c>
      <c r="E268" s="126" t="s">
        <v>429</v>
      </c>
      <c r="F268" s="126" t="s">
        <v>430</v>
      </c>
      <c r="I268" s="119"/>
      <c r="J268" s="127">
        <f>BK268</f>
        <v>0</v>
      </c>
      <c r="L268" s="116"/>
      <c r="M268" s="121"/>
      <c r="P268" s="122">
        <f>P269</f>
        <v>0</v>
      </c>
      <c r="R268" s="122">
        <f>R269</f>
        <v>0</v>
      </c>
      <c r="T268" s="123">
        <f>T269</f>
        <v>0</v>
      </c>
      <c r="AR268" s="117" t="s">
        <v>145</v>
      </c>
      <c r="AT268" s="124" t="s">
        <v>74</v>
      </c>
      <c r="AU268" s="124" t="s">
        <v>80</v>
      </c>
      <c r="AY268" s="117" t="s">
        <v>124</v>
      </c>
      <c r="BK268" s="125">
        <f>BK269</f>
        <v>0</v>
      </c>
    </row>
    <row r="269" spans="2:65" s="1" customFormat="1" ht="16.5" customHeight="1">
      <c r="B269" s="128"/>
      <c r="C269" s="129" t="s">
        <v>431</v>
      </c>
      <c r="D269" s="129" t="s">
        <v>126</v>
      </c>
      <c r="E269" s="130" t="s">
        <v>432</v>
      </c>
      <c r="F269" s="131" t="s">
        <v>430</v>
      </c>
      <c r="G269" s="132" t="s">
        <v>418</v>
      </c>
      <c r="H269" s="133">
        <v>1</v>
      </c>
      <c r="I269" s="134"/>
      <c r="J269" s="135">
        <f>ROUND(I269*H269,2)</f>
        <v>0</v>
      </c>
      <c r="K269" s="131" t="s">
        <v>130</v>
      </c>
      <c r="L269" s="32"/>
      <c r="M269" s="136" t="s">
        <v>1</v>
      </c>
      <c r="N269" s="137" t="s">
        <v>40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419</v>
      </c>
      <c r="AT269" s="140" t="s">
        <v>126</v>
      </c>
      <c r="AU269" s="140" t="s">
        <v>84</v>
      </c>
      <c r="AY269" s="17" t="s">
        <v>124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7" t="s">
        <v>80</v>
      </c>
      <c r="BK269" s="141">
        <f>ROUND(I269*H269,2)</f>
        <v>0</v>
      </c>
      <c r="BL269" s="17" t="s">
        <v>419</v>
      </c>
      <c r="BM269" s="140" t="s">
        <v>433</v>
      </c>
    </row>
    <row r="270" spans="2:65" s="11" customFormat="1" ht="22.95" customHeight="1">
      <c r="B270" s="116"/>
      <c r="D270" s="117" t="s">
        <v>74</v>
      </c>
      <c r="E270" s="126" t="s">
        <v>434</v>
      </c>
      <c r="F270" s="126" t="s">
        <v>435</v>
      </c>
      <c r="I270" s="119"/>
      <c r="J270" s="127">
        <f>BK270</f>
        <v>0</v>
      </c>
      <c r="L270" s="116"/>
      <c r="M270" s="121"/>
      <c r="P270" s="122">
        <f>P271</f>
        <v>0</v>
      </c>
      <c r="R270" s="122">
        <f>R271</f>
        <v>0</v>
      </c>
      <c r="T270" s="123">
        <f>T271</f>
        <v>0</v>
      </c>
      <c r="AR270" s="117" t="s">
        <v>145</v>
      </c>
      <c r="AT270" s="124" t="s">
        <v>74</v>
      </c>
      <c r="AU270" s="124" t="s">
        <v>80</v>
      </c>
      <c r="AY270" s="117" t="s">
        <v>124</v>
      </c>
      <c r="BK270" s="125">
        <f>BK271</f>
        <v>0</v>
      </c>
    </row>
    <row r="271" spans="2:65" s="1" customFormat="1" ht="16.5" customHeight="1">
      <c r="B271" s="128"/>
      <c r="C271" s="129" t="s">
        <v>436</v>
      </c>
      <c r="D271" s="129" t="s">
        <v>126</v>
      </c>
      <c r="E271" s="130" t="s">
        <v>437</v>
      </c>
      <c r="F271" s="131" t="s">
        <v>438</v>
      </c>
      <c r="G271" s="132" t="s">
        <v>418</v>
      </c>
      <c r="H271" s="133">
        <v>1</v>
      </c>
      <c r="I271" s="134"/>
      <c r="J271" s="135">
        <f>ROUND(I271*H271,2)</f>
        <v>0</v>
      </c>
      <c r="K271" s="131" t="s">
        <v>130</v>
      </c>
      <c r="L271" s="32"/>
      <c r="M271" s="180" t="s">
        <v>1</v>
      </c>
      <c r="N271" s="181" t="s">
        <v>40</v>
      </c>
      <c r="O271" s="182"/>
      <c r="P271" s="183">
        <f>O271*H271</f>
        <v>0</v>
      </c>
      <c r="Q271" s="183">
        <v>0</v>
      </c>
      <c r="R271" s="183">
        <f>Q271*H271</f>
        <v>0</v>
      </c>
      <c r="S271" s="183">
        <v>0</v>
      </c>
      <c r="T271" s="184">
        <f>S271*H271</f>
        <v>0</v>
      </c>
      <c r="AR271" s="140" t="s">
        <v>419</v>
      </c>
      <c r="AT271" s="140" t="s">
        <v>126</v>
      </c>
      <c r="AU271" s="140" t="s">
        <v>84</v>
      </c>
      <c r="AY271" s="17" t="s">
        <v>124</v>
      </c>
      <c r="BE271" s="141">
        <f>IF(N271="základní",J271,0)</f>
        <v>0</v>
      </c>
      <c r="BF271" s="141">
        <f>IF(N271="snížená",J271,0)</f>
        <v>0</v>
      </c>
      <c r="BG271" s="141">
        <f>IF(N271="zákl. přenesená",J271,0)</f>
        <v>0</v>
      </c>
      <c r="BH271" s="141">
        <f>IF(N271="sníž. přenesená",J271,0)</f>
        <v>0</v>
      </c>
      <c r="BI271" s="141">
        <f>IF(N271="nulová",J271,0)</f>
        <v>0</v>
      </c>
      <c r="BJ271" s="17" t="s">
        <v>80</v>
      </c>
      <c r="BK271" s="141">
        <f>ROUND(I271*H271,2)</f>
        <v>0</v>
      </c>
      <c r="BL271" s="17" t="s">
        <v>419</v>
      </c>
      <c r="BM271" s="140" t="s">
        <v>439</v>
      </c>
    </row>
    <row r="272" spans="2:65" s="1" customFormat="1" ht="6.9" customHeight="1">
      <c r="B272" s="44"/>
      <c r="C272" s="45"/>
      <c r="D272" s="45"/>
      <c r="E272" s="45"/>
      <c r="F272" s="45"/>
      <c r="G272" s="45"/>
      <c r="H272" s="45"/>
      <c r="I272" s="45"/>
      <c r="J272" s="45"/>
      <c r="K272" s="45"/>
      <c r="L272" s="32"/>
    </row>
  </sheetData>
  <autoFilter ref="C122:K271" xr:uid="{00000000-0009-0000-0000-000001000000}"/>
  <mergeCells count="6">
    <mergeCell ref="E115:H11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54"/>
  <sheetViews>
    <sheetView showGridLines="0" tabSelected="1" workbookViewId="0">
      <selection activeCell="I14" sqref="I14"/>
    </sheetView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440</v>
      </c>
      <c r="H4" s="20"/>
    </row>
    <row r="5" spans="2:8" ht="12" customHeight="1">
      <c r="B5" s="20"/>
      <c r="C5" s="24" t="s">
        <v>13</v>
      </c>
      <c r="D5" s="228" t="s">
        <v>14</v>
      </c>
      <c r="E5" s="194"/>
      <c r="F5" s="194"/>
      <c r="H5" s="20"/>
    </row>
    <row r="6" spans="2:8" ht="36.9" customHeight="1">
      <c r="B6" s="20"/>
      <c r="C6" s="26" t="s">
        <v>16</v>
      </c>
      <c r="D6" s="225" t="s">
        <v>443</v>
      </c>
      <c r="E6" s="194"/>
      <c r="F6" s="194"/>
      <c r="H6" s="20"/>
    </row>
    <row r="7" spans="2:8" ht="16.5" customHeight="1">
      <c r="B7" s="20"/>
      <c r="C7" s="27" t="s">
        <v>21</v>
      </c>
      <c r="D7" s="52" t="str">
        <f>'Rekapitulace stavby'!AN8</f>
        <v>21. 2. 2024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08"/>
      <c r="C9" s="109" t="s">
        <v>56</v>
      </c>
      <c r="D9" s="110" t="s">
        <v>57</v>
      </c>
      <c r="E9" s="110" t="s">
        <v>111</v>
      </c>
      <c r="F9" s="111" t="s">
        <v>441</v>
      </c>
      <c r="H9" s="108"/>
    </row>
    <row r="10" spans="2:8" s="1" customFormat="1" ht="26.4" customHeight="1">
      <c r="B10" s="32"/>
      <c r="C10" s="185" t="s">
        <v>14</v>
      </c>
      <c r="D10" s="185" t="s">
        <v>443</v>
      </c>
      <c r="H10" s="32"/>
    </row>
    <row r="11" spans="2:8" s="1" customFormat="1" ht="16.95" customHeight="1">
      <c r="B11" s="32"/>
      <c r="C11" s="186" t="s">
        <v>87</v>
      </c>
      <c r="D11" s="187" t="s">
        <v>1</v>
      </c>
      <c r="E11" s="188" t="s">
        <v>1</v>
      </c>
      <c r="F11" s="189">
        <v>35.5</v>
      </c>
      <c r="H11" s="32"/>
    </row>
    <row r="12" spans="2:8" s="1" customFormat="1" ht="16.95" customHeight="1">
      <c r="B12" s="32"/>
      <c r="C12" s="190" t="s">
        <v>1</v>
      </c>
      <c r="D12" s="190" t="s">
        <v>226</v>
      </c>
      <c r="E12" s="17" t="s">
        <v>1</v>
      </c>
      <c r="F12" s="191">
        <v>0</v>
      </c>
      <c r="H12" s="32"/>
    </row>
    <row r="13" spans="2:8" s="1" customFormat="1" ht="16.95" customHeight="1">
      <c r="B13" s="32"/>
      <c r="C13" s="190" t="s">
        <v>87</v>
      </c>
      <c r="D13" s="190" t="s">
        <v>227</v>
      </c>
      <c r="E13" s="17" t="s">
        <v>1</v>
      </c>
      <c r="F13" s="191">
        <v>35.5</v>
      </c>
      <c r="H13" s="32"/>
    </row>
    <row r="14" spans="2:8" s="1" customFormat="1" ht="16.95" customHeight="1">
      <c r="B14" s="32"/>
      <c r="C14" s="192" t="s">
        <v>442</v>
      </c>
      <c r="H14" s="32"/>
    </row>
    <row r="15" spans="2:8" s="1" customFormat="1" ht="20.399999999999999">
      <c r="B15" s="32"/>
      <c r="C15" s="190" t="s">
        <v>223</v>
      </c>
      <c r="D15" s="190" t="s">
        <v>224</v>
      </c>
      <c r="E15" s="17" t="s">
        <v>129</v>
      </c>
      <c r="F15" s="191">
        <v>35.5</v>
      </c>
      <c r="H15" s="32"/>
    </row>
    <row r="16" spans="2:8" s="1" customFormat="1" ht="16.95" customHeight="1">
      <c r="B16" s="32"/>
      <c r="C16" s="190" t="s">
        <v>127</v>
      </c>
      <c r="D16" s="190" t="s">
        <v>128</v>
      </c>
      <c r="E16" s="17" t="s">
        <v>129</v>
      </c>
      <c r="F16" s="191">
        <v>35.5</v>
      </c>
      <c r="H16" s="32"/>
    </row>
    <row r="17" spans="2:8" s="1" customFormat="1" ht="16.95" customHeight="1">
      <c r="B17" s="32"/>
      <c r="C17" s="190" t="s">
        <v>134</v>
      </c>
      <c r="D17" s="190" t="s">
        <v>135</v>
      </c>
      <c r="E17" s="17" t="s">
        <v>129</v>
      </c>
      <c r="F17" s="191">
        <v>35.5</v>
      </c>
      <c r="H17" s="32"/>
    </row>
    <row r="18" spans="2:8" s="1" customFormat="1" ht="16.95" customHeight="1">
      <c r="B18" s="32"/>
      <c r="C18" s="190" t="s">
        <v>218</v>
      </c>
      <c r="D18" s="190" t="s">
        <v>219</v>
      </c>
      <c r="E18" s="17" t="s">
        <v>129</v>
      </c>
      <c r="F18" s="191">
        <v>71</v>
      </c>
      <c r="H18" s="32"/>
    </row>
    <row r="19" spans="2:8" s="1" customFormat="1" ht="16.95" customHeight="1">
      <c r="B19" s="32"/>
      <c r="C19" s="190" t="s">
        <v>229</v>
      </c>
      <c r="D19" s="190" t="s">
        <v>230</v>
      </c>
      <c r="E19" s="17" t="s">
        <v>129</v>
      </c>
      <c r="F19" s="191">
        <v>35.5</v>
      </c>
      <c r="H19" s="32"/>
    </row>
    <row r="20" spans="2:8" s="1" customFormat="1" ht="16.95" customHeight="1">
      <c r="B20" s="32"/>
      <c r="C20" s="186" t="s">
        <v>82</v>
      </c>
      <c r="D20" s="187" t="s">
        <v>1</v>
      </c>
      <c r="E20" s="188" t="s">
        <v>1</v>
      </c>
      <c r="F20" s="189">
        <v>560</v>
      </c>
      <c r="H20" s="32"/>
    </row>
    <row r="21" spans="2:8" s="1" customFormat="1" ht="16.95" customHeight="1">
      <c r="B21" s="32"/>
      <c r="C21" s="190" t="s">
        <v>82</v>
      </c>
      <c r="D21" s="190" t="s">
        <v>83</v>
      </c>
      <c r="E21" s="17" t="s">
        <v>1</v>
      </c>
      <c r="F21" s="191">
        <v>560</v>
      </c>
      <c r="H21" s="32"/>
    </row>
    <row r="22" spans="2:8" s="1" customFormat="1" ht="16.95" customHeight="1">
      <c r="B22" s="32"/>
      <c r="C22" s="192" t="s">
        <v>442</v>
      </c>
      <c r="H22" s="32"/>
    </row>
    <row r="23" spans="2:8" s="1" customFormat="1" ht="16.95" customHeight="1">
      <c r="B23" s="32"/>
      <c r="C23" s="190" t="s">
        <v>150</v>
      </c>
      <c r="D23" s="190" t="s">
        <v>151</v>
      </c>
      <c r="E23" s="17" t="s">
        <v>129</v>
      </c>
      <c r="F23" s="191">
        <v>560</v>
      </c>
      <c r="H23" s="32"/>
    </row>
    <row r="24" spans="2:8" s="1" customFormat="1" ht="20.399999999999999">
      <c r="B24" s="32"/>
      <c r="C24" s="190" t="s">
        <v>164</v>
      </c>
      <c r="D24" s="190" t="s">
        <v>165</v>
      </c>
      <c r="E24" s="17" t="s">
        <v>159</v>
      </c>
      <c r="F24" s="191">
        <v>166.577</v>
      </c>
      <c r="H24" s="32"/>
    </row>
    <row r="25" spans="2:8" s="1" customFormat="1" ht="20.399999999999999">
      <c r="B25" s="32"/>
      <c r="C25" s="190" t="s">
        <v>178</v>
      </c>
      <c r="D25" s="190" t="s">
        <v>179</v>
      </c>
      <c r="E25" s="17" t="s">
        <v>159</v>
      </c>
      <c r="F25" s="191">
        <v>241.08500000000001</v>
      </c>
      <c r="H25" s="32"/>
    </row>
    <row r="26" spans="2:8" s="1" customFormat="1" ht="16.95" customHeight="1">
      <c r="B26" s="32"/>
      <c r="C26" s="186" t="s">
        <v>91</v>
      </c>
      <c r="D26" s="187" t="s">
        <v>1</v>
      </c>
      <c r="E26" s="188" t="s">
        <v>1</v>
      </c>
      <c r="F26" s="189">
        <v>14.555</v>
      </c>
      <c r="H26" s="32"/>
    </row>
    <row r="27" spans="2:8" s="1" customFormat="1" ht="16.95" customHeight="1">
      <c r="B27" s="32"/>
      <c r="C27" s="190" t="s">
        <v>91</v>
      </c>
      <c r="D27" s="190" t="s">
        <v>92</v>
      </c>
      <c r="E27" s="17" t="s">
        <v>1</v>
      </c>
      <c r="F27" s="191">
        <v>14.555</v>
      </c>
      <c r="H27" s="32"/>
    </row>
    <row r="28" spans="2:8" s="1" customFormat="1" ht="16.95" customHeight="1">
      <c r="B28" s="32"/>
      <c r="C28" s="192" t="s">
        <v>442</v>
      </c>
      <c r="H28" s="32"/>
    </row>
    <row r="29" spans="2:8" s="1" customFormat="1" ht="16.95" customHeight="1">
      <c r="B29" s="32"/>
      <c r="C29" s="190" t="s">
        <v>385</v>
      </c>
      <c r="D29" s="190" t="s">
        <v>386</v>
      </c>
      <c r="E29" s="17" t="s">
        <v>376</v>
      </c>
      <c r="F29" s="191">
        <v>14.555</v>
      </c>
      <c r="H29" s="32"/>
    </row>
    <row r="30" spans="2:8" s="1" customFormat="1" ht="16.95" customHeight="1">
      <c r="B30" s="32"/>
      <c r="C30" s="190" t="s">
        <v>374</v>
      </c>
      <c r="D30" s="190" t="s">
        <v>375</v>
      </c>
      <c r="E30" s="17" t="s">
        <v>376</v>
      </c>
      <c r="F30" s="191">
        <v>7.0449999999999999</v>
      </c>
      <c r="H30" s="32"/>
    </row>
    <row r="31" spans="2:8" s="1" customFormat="1" ht="16.95" customHeight="1">
      <c r="B31" s="32"/>
      <c r="C31" s="190" t="s">
        <v>389</v>
      </c>
      <c r="D31" s="190" t="s">
        <v>390</v>
      </c>
      <c r="E31" s="17" t="s">
        <v>376</v>
      </c>
      <c r="F31" s="191">
        <v>276.54500000000002</v>
      </c>
      <c r="H31" s="32"/>
    </row>
    <row r="32" spans="2:8" s="1" customFormat="1" ht="20.399999999999999">
      <c r="B32" s="32"/>
      <c r="C32" s="190" t="s">
        <v>398</v>
      </c>
      <c r="D32" s="190" t="s">
        <v>399</v>
      </c>
      <c r="E32" s="17" t="s">
        <v>376</v>
      </c>
      <c r="F32" s="191">
        <v>14.555</v>
      </c>
      <c r="H32" s="32"/>
    </row>
    <row r="33" spans="2:8" s="1" customFormat="1" ht="16.95" customHeight="1">
      <c r="B33" s="32"/>
      <c r="C33" s="186" t="s">
        <v>89</v>
      </c>
      <c r="D33" s="187" t="s">
        <v>1</v>
      </c>
      <c r="E33" s="188" t="s">
        <v>1</v>
      </c>
      <c r="F33" s="189">
        <v>7.0449999999999999</v>
      </c>
      <c r="H33" s="32"/>
    </row>
    <row r="34" spans="2:8" s="1" customFormat="1" ht="16.95" customHeight="1">
      <c r="B34" s="32"/>
      <c r="C34" s="190" t="s">
        <v>89</v>
      </c>
      <c r="D34" s="190" t="s">
        <v>378</v>
      </c>
      <c r="E34" s="17" t="s">
        <v>1</v>
      </c>
      <c r="F34" s="191">
        <v>7.0449999999999999</v>
      </c>
      <c r="H34" s="32"/>
    </row>
    <row r="35" spans="2:8" s="1" customFormat="1" ht="16.95" customHeight="1">
      <c r="B35" s="32"/>
      <c r="C35" s="192" t="s">
        <v>442</v>
      </c>
      <c r="H35" s="32"/>
    </row>
    <row r="36" spans="2:8" s="1" customFormat="1" ht="16.95" customHeight="1">
      <c r="B36" s="32"/>
      <c r="C36" s="190" t="s">
        <v>374</v>
      </c>
      <c r="D36" s="190" t="s">
        <v>375</v>
      </c>
      <c r="E36" s="17" t="s">
        <v>376</v>
      </c>
      <c r="F36" s="191">
        <v>7.0449999999999999</v>
      </c>
      <c r="H36" s="32"/>
    </row>
    <row r="37" spans="2:8" s="1" customFormat="1" ht="16.95" customHeight="1">
      <c r="B37" s="32"/>
      <c r="C37" s="190" t="s">
        <v>380</v>
      </c>
      <c r="D37" s="190" t="s">
        <v>381</v>
      </c>
      <c r="E37" s="17" t="s">
        <v>376</v>
      </c>
      <c r="F37" s="191">
        <v>133.85499999999999</v>
      </c>
      <c r="H37" s="32"/>
    </row>
    <row r="38" spans="2:8" s="1" customFormat="1" ht="20.399999999999999">
      <c r="B38" s="32"/>
      <c r="C38" s="190" t="s">
        <v>402</v>
      </c>
      <c r="D38" s="190" t="s">
        <v>403</v>
      </c>
      <c r="E38" s="17" t="s">
        <v>376</v>
      </c>
      <c r="F38" s="191">
        <v>7.0449999999999999</v>
      </c>
      <c r="H38" s="32"/>
    </row>
    <row r="39" spans="2:8" s="1" customFormat="1" ht="16.95" customHeight="1">
      <c r="B39" s="32"/>
      <c r="C39" s="186" t="s">
        <v>46</v>
      </c>
      <c r="D39" s="187" t="s">
        <v>1</v>
      </c>
      <c r="E39" s="188" t="s">
        <v>1</v>
      </c>
      <c r="F39" s="189">
        <v>185.08500000000001</v>
      </c>
      <c r="H39" s="32"/>
    </row>
    <row r="40" spans="2:8" s="1" customFormat="1" ht="16.95" customHeight="1">
      <c r="B40" s="32"/>
      <c r="C40" s="190" t="s">
        <v>1</v>
      </c>
      <c r="D40" s="190" t="s">
        <v>167</v>
      </c>
      <c r="E40" s="17" t="s">
        <v>1</v>
      </c>
      <c r="F40" s="191">
        <v>0</v>
      </c>
      <c r="H40" s="32"/>
    </row>
    <row r="41" spans="2:8" s="1" customFormat="1" ht="16.95" customHeight="1">
      <c r="B41" s="32"/>
      <c r="C41" s="190" t="s">
        <v>1</v>
      </c>
      <c r="D41" s="190" t="s">
        <v>168</v>
      </c>
      <c r="E41" s="17" t="s">
        <v>1</v>
      </c>
      <c r="F41" s="191">
        <v>183.405</v>
      </c>
      <c r="H41" s="32"/>
    </row>
    <row r="42" spans="2:8" s="1" customFormat="1" ht="16.95" customHeight="1">
      <c r="B42" s="32"/>
      <c r="C42" s="190" t="s">
        <v>1</v>
      </c>
      <c r="D42" s="190" t="s">
        <v>169</v>
      </c>
      <c r="E42" s="17" t="s">
        <v>1</v>
      </c>
      <c r="F42" s="191">
        <v>0</v>
      </c>
      <c r="H42" s="32"/>
    </row>
    <row r="43" spans="2:8" s="1" customFormat="1" ht="16.95" customHeight="1">
      <c r="B43" s="32"/>
      <c r="C43" s="190" t="s">
        <v>1</v>
      </c>
      <c r="D43" s="190" t="s">
        <v>170</v>
      </c>
      <c r="E43" s="17" t="s">
        <v>1</v>
      </c>
      <c r="F43" s="191">
        <v>15.704000000000001</v>
      </c>
      <c r="H43" s="32"/>
    </row>
    <row r="44" spans="2:8" s="1" customFormat="1" ht="16.95" customHeight="1">
      <c r="B44" s="32"/>
      <c r="C44" s="190" t="s">
        <v>1</v>
      </c>
      <c r="D44" s="190" t="s">
        <v>171</v>
      </c>
      <c r="E44" s="17" t="s">
        <v>1</v>
      </c>
      <c r="F44" s="191">
        <v>24.434000000000001</v>
      </c>
      <c r="H44" s="32"/>
    </row>
    <row r="45" spans="2:8" s="1" customFormat="1" ht="16.95" customHeight="1">
      <c r="B45" s="32"/>
      <c r="C45" s="190" t="s">
        <v>1</v>
      </c>
      <c r="D45" s="190" t="s">
        <v>172</v>
      </c>
      <c r="E45" s="17" t="s">
        <v>1</v>
      </c>
      <c r="F45" s="191">
        <v>0</v>
      </c>
      <c r="H45" s="32"/>
    </row>
    <row r="46" spans="2:8" s="1" customFormat="1" ht="16.95" customHeight="1">
      <c r="B46" s="32"/>
      <c r="C46" s="190" t="s">
        <v>1</v>
      </c>
      <c r="D46" s="190" t="s">
        <v>173</v>
      </c>
      <c r="E46" s="17" t="s">
        <v>1</v>
      </c>
      <c r="F46" s="191">
        <v>17.542000000000002</v>
      </c>
      <c r="H46" s="32"/>
    </row>
    <row r="47" spans="2:8" s="1" customFormat="1" ht="16.95" customHeight="1">
      <c r="B47" s="32"/>
      <c r="C47" s="190" t="s">
        <v>1</v>
      </c>
      <c r="D47" s="190" t="s">
        <v>174</v>
      </c>
      <c r="E47" s="17" t="s">
        <v>1</v>
      </c>
      <c r="F47" s="191">
        <v>-56</v>
      </c>
      <c r="H47" s="32"/>
    </row>
    <row r="48" spans="2:8" s="1" customFormat="1" ht="16.95" customHeight="1">
      <c r="B48" s="32"/>
      <c r="C48" s="190" t="s">
        <v>46</v>
      </c>
      <c r="D48" s="190" t="s">
        <v>175</v>
      </c>
      <c r="E48" s="17" t="s">
        <v>1</v>
      </c>
      <c r="F48" s="191">
        <v>185.08500000000001</v>
      </c>
      <c r="H48" s="32"/>
    </row>
    <row r="49" spans="2:8" s="1" customFormat="1" ht="16.95" customHeight="1">
      <c r="B49" s="32"/>
      <c r="C49" s="192" t="s">
        <v>442</v>
      </c>
      <c r="H49" s="32"/>
    </row>
    <row r="50" spans="2:8" s="1" customFormat="1" ht="20.399999999999999">
      <c r="B50" s="32"/>
      <c r="C50" s="190" t="s">
        <v>164</v>
      </c>
      <c r="D50" s="190" t="s">
        <v>165</v>
      </c>
      <c r="E50" s="17" t="s">
        <v>159</v>
      </c>
      <c r="F50" s="191">
        <v>166.577</v>
      </c>
      <c r="H50" s="32"/>
    </row>
    <row r="51" spans="2:8" s="1" customFormat="1" ht="16.95" customHeight="1">
      <c r="B51" s="32"/>
      <c r="C51" s="190" t="s">
        <v>157</v>
      </c>
      <c r="D51" s="190" t="s">
        <v>158</v>
      </c>
      <c r="E51" s="17" t="s">
        <v>159</v>
      </c>
      <c r="F51" s="191">
        <v>18.509</v>
      </c>
      <c r="H51" s="32"/>
    </row>
    <row r="52" spans="2:8" s="1" customFormat="1" ht="20.399999999999999">
      <c r="B52" s="32"/>
      <c r="C52" s="190" t="s">
        <v>178</v>
      </c>
      <c r="D52" s="190" t="s">
        <v>179</v>
      </c>
      <c r="E52" s="17" t="s">
        <v>159</v>
      </c>
      <c r="F52" s="191">
        <v>241.08500000000001</v>
      </c>
      <c r="H52" s="32"/>
    </row>
    <row r="53" spans="2:8" s="1" customFormat="1" ht="7.35" customHeight="1">
      <c r="B53" s="44"/>
      <c r="C53" s="45"/>
      <c r="D53" s="45"/>
      <c r="E53" s="45"/>
      <c r="F53" s="45"/>
      <c r="G53" s="45"/>
      <c r="H53" s="32"/>
    </row>
    <row r="54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Zubri006 - Parkoviště na ...</vt:lpstr>
      <vt:lpstr>Seznam figur</vt:lpstr>
      <vt:lpstr>'Rekapitulace stavby'!Názvy_tisku</vt:lpstr>
      <vt:lpstr>'Seznam figur'!Názvy_tisku</vt:lpstr>
      <vt:lpstr>'Zubri006 - Parkoviště na ...'!Názvy_tisku</vt:lpstr>
      <vt:lpstr>'Rekapitulace stavby'!Oblast_tisku</vt:lpstr>
      <vt:lpstr>'Seznam figur'!Oblast_tisku</vt:lpstr>
      <vt:lpstr>'Zubri006 - Parkoviště na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Jana Janíčková</cp:lastModifiedBy>
  <dcterms:created xsi:type="dcterms:W3CDTF">2024-02-26T06:49:45Z</dcterms:created>
  <dcterms:modified xsi:type="dcterms:W3CDTF">2024-03-27T12:24:49Z</dcterms:modified>
</cp:coreProperties>
</file>