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Janíčková\Komunikace\Prováděné stavby\2024\Parkoviště v Sídlišti 6.května Zubří-u MK před MŠ a v areálu MA\"/>
    </mc:Choice>
  </mc:AlternateContent>
  <xr:revisionPtr revIDLastSave="0" documentId="13_ncr:1_{BCD57C88-81A5-4C0A-91B9-14585E3CFF7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kapitulace stavby" sheetId="1" r:id="rId1"/>
    <sheet name="Zubri007 - Parkoviště na ..." sheetId="2" r:id="rId2"/>
    <sheet name="Seznam figur" sheetId="3" r:id="rId3"/>
  </sheets>
  <definedNames>
    <definedName name="_xlnm._FilterDatabase" localSheetId="1" hidden="1">'Zubri007 - Parkoviště na ...'!$C$123:$K$275</definedName>
    <definedName name="_xlnm.Print_Titles" localSheetId="0">'Rekapitulace stavby'!$92:$92</definedName>
    <definedName name="_xlnm.Print_Titles" localSheetId="2">'Seznam figur'!$9:$9</definedName>
    <definedName name="_xlnm.Print_Titles" localSheetId="1">'Zubri007 - Parkoviště na ...'!$123:$123</definedName>
    <definedName name="_xlnm.Print_Area" localSheetId="0">'Rekapitulace stavby'!$D$4:$AO$76,'Rekapitulace stavby'!$C$82:$AQ$96</definedName>
    <definedName name="_xlnm.Print_Area" localSheetId="2">'Seznam figur'!$C$4:$G$60</definedName>
    <definedName name="_xlnm.Print_Area" localSheetId="1">'Zubri007 - Parkoviště na ...'!$C$4:$J$76,'Zubri007 - Parkoviště na ...'!$C$82:$J$107,'Zubri007 - Parkoviště na ...'!$C$113:$K$275</definedName>
  </definedNames>
  <calcPr calcId="181029"/>
</workbook>
</file>

<file path=xl/calcChain.xml><?xml version="1.0" encoding="utf-8"?>
<calcChain xmlns="http://schemas.openxmlformats.org/spreadsheetml/2006/main">
  <c r="D7" i="3" l="1"/>
  <c r="J35" i="2"/>
  <c r="J34" i="2"/>
  <c r="AY95" i="1"/>
  <c r="J33" i="2"/>
  <c r="AX95" i="1" s="1"/>
  <c r="BI275" i="2"/>
  <c r="BH275" i="2"/>
  <c r="BG275" i="2"/>
  <c r="BF275" i="2"/>
  <c r="T275" i="2"/>
  <c r="T274" i="2"/>
  <c r="R275" i="2"/>
  <c r="R274" i="2" s="1"/>
  <c r="P275" i="2"/>
  <c r="P274" i="2"/>
  <c r="BI273" i="2"/>
  <c r="BH273" i="2"/>
  <c r="BG273" i="2"/>
  <c r="BF273" i="2"/>
  <c r="T273" i="2"/>
  <c r="T272" i="2" s="1"/>
  <c r="R273" i="2"/>
  <c r="R272" i="2"/>
  <c r="P273" i="2"/>
  <c r="P272" i="2" s="1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6" i="2"/>
  <c r="BH266" i="2"/>
  <c r="BG266" i="2"/>
  <c r="BF266" i="2"/>
  <c r="T266" i="2"/>
  <c r="T265" i="2" s="1"/>
  <c r="R266" i="2"/>
  <c r="R265" i="2"/>
  <c r="P266" i="2"/>
  <c r="P265" i="2" s="1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0" i="2"/>
  <c r="BH240" i="2"/>
  <c r="BG240" i="2"/>
  <c r="BF240" i="2"/>
  <c r="T240" i="2"/>
  <c r="R240" i="2"/>
  <c r="P240" i="2"/>
  <c r="BI237" i="2"/>
  <c r="BH237" i="2"/>
  <c r="BG237" i="2"/>
  <c r="BF237" i="2"/>
  <c r="T237" i="2"/>
  <c r="R237" i="2"/>
  <c r="P237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6" i="2"/>
  <c r="BH146" i="2"/>
  <c r="BG146" i="2"/>
  <c r="BF146" i="2"/>
  <c r="T146" i="2"/>
  <c r="R146" i="2"/>
  <c r="P146" i="2"/>
  <c r="BI138" i="2"/>
  <c r="BH138" i="2"/>
  <c r="BG138" i="2"/>
  <c r="BF138" i="2"/>
  <c r="T138" i="2"/>
  <c r="R138" i="2"/>
  <c r="P138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J121" i="2"/>
  <c r="F120" i="2"/>
  <c r="F118" i="2"/>
  <c r="E116" i="2"/>
  <c r="J90" i="2"/>
  <c r="F89" i="2"/>
  <c r="F87" i="2"/>
  <c r="E85" i="2"/>
  <c r="J19" i="2"/>
  <c r="E19" i="2"/>
  <c r="J120" i="2"/>
  <c r="J18" i="2"/>
  <c r="J16" i="2"/>
  <c r="E16" i="2"/>
  <c r="F121" i="2"/>
  <c r="J15" i="2"/>
  <c r="J10" i="2"/>
  <c r="J87" i="2"/>
  <c r="L90" i="1"/>
  <c r="AM90" i="1"/>
  <c r="AM89" i="1"/>
  <c r="L89" i="1"/>
  <c r="AM87" i="1"/>
  <c r="L87" i="1"/>
  <c r="L84" i="1"/>
  <c r="J261" i="2"/>
  <c r="BK252" i="2"/>
  <c r="BK230" i="2"/>
  <c r="J216" i="2"/>
  <c r="BK201" i="2"/>
  <c r="BK193" i="2"/>
  <c r="BK180" i="2"/>
  <c r="J172" i="2"/>
  <c r="BK167" i="2"/>
  <c r="BK158" i="2"/>
  <c r="J134" i="2"/>
  <c r="AS94" i="1"/>
  <c r="BK256" i="2"/>
  <c r="BK243" i="2"/>
  <c r="BK237" i="2"/>
  <c r="BK223" i="2"/>
  <c r="BK157" i="2"/>
  <c r="J131" i="2"/>
  <c r="J273" i="2"/>
  <c r="J263" i="2"/>
  <c r="BK249" i="2"/>
  <c r="BK245" i="2"/>
  <c r="BK217" i="2"/>
  <c r="J194" i="2"/>
  <c r="J181" i="2"/>
  <c r="BK171" i="2"/>
  <c r="BK151" i="2"/>
  <c r="BK132" i="2"/>
  <c r="BK271" i="2"/>
  <c r="J248" i="2"/>
  <c r="J223" i="2"/>
  <c r="J217" i="2"/>
  <c r="J203" i="2"/>
  <c r="J188" i="2"/>
  <c r="J176" i="2"/>
  <c r="J168" i="2"/>
  <c r="J127" i="2"/>
  <c r="BK263" i="2"/>
  <c r="BK258" i="2"/>
  <c r="J231" i="2"/>
  <c r="J221" i="2"/>
  <c r="J208" i="2"/>
  <c r="BK194" i="2"/>
  <c r="BK181" i="2"/>
  <c r="J173" i="2"/>
  <c r="BK168" i="2"/>
  <c r="J161" i="2"/>
  <c r="J138" i="2"/>
  <c r="BK127" i="2"/>
  <c r="J260" i="2"/>
  <c r="BK247" i="2"/>
  <c r="J229" i="2"/>
  <c r="BK222" i="2"/>
  <c r="BK146" i="2"/>
  <c r="BK275" i="2"/>
  <c r="BK266" i="2"/>
  <c r="J252" i="2"/>
  <c r="J243" i="2"/>
  <c r="BK215" i="2"/>
  <c r="J193" i="2"/>
  <c r="J180" i="2"/>
  <c r="J163" i="2"/>
  <c r="BK138" i="2"/>
  <c r="BK131" i="2"/>
  <c r="J269" i="2"/>
  <c r="J230" i="2"/>
  <c r="BK221" i="2"/>
  <c r="BK208" i="2"/>
  <c r="BK200" i="2"/>
  <c r="BK184" i="2"/>
  <c r="BK172" i="2"/>
  <c r="J165" i="2"/>
  <c r="J270" i="2"/>
  <c r="BK260" i="2"/>
  <c r="BK240" i="2"/>
  <c r="BK226" i="2"/>
  <c r="BK211" i="2"/>
  <c r="J200" i="2"/>
  <c r="J186" i="2"/>
  <c r="J174" i="2"/>
  <c r="BK170" i="2"/>
  <c r="BK163" i="2"/>
  <c r="J146" i="2"/>
  <c r="J129" i="2"/>
  <c r="BK269" i="2"/>
  <c r="J249" i="2"/>
  <c r="J240" i="2"/>
  <c r="BK224" i="2"/>
  <c r="BK155" i="2"/>
  <c r="J132" i="2"/>
  <c r="J275" i="2"/>
  <c r="J258" i="2"/>
  <c r="J247" i="2"/>
  <c r="J218" i="2"/>
  <c r="BK213" i="2"/>
  <c r="BK188" i="2"/>
  <c r="J178" i="2"/>
  <c r="BK161" i="2"/>
  <c r="BK134" i="2"/>
  <c r="BK129" i="2"/>
  <c r="J254" i="2"/>
  <c r="J224" i="2"/>
  <c r="BK218" i="2"/>
  <c r="J206" i="2"/>
  <c r="J190" i="2"/>
  <c r="BK178" i="2"/>
  <c r="J170" i="2"/>
  <c r="J271" i="2"/>
  <c r="J256" i="2"/>
  <c r="BK229" i="2"/>
  <c r="J213" i="2"/>
  <c r="BK206" i="2"/>
  <c r="BK190" i="2"/>
  <c r="BK176" i="2"/>
  <c r="J171" i="2"/>
  <c r="BK165" i="2"/>
  <c r="J155" i="2"/>
  <c r="BK133" i="2"/>
  <c r="BK273" i="2"/>
  <c r="BK254" i="2"/>
  <c r="J245" i="2"/>
  <c r="J226" i="2"/>
  <c r="J211" i="2"/>
  <c r="J151" i="2"/>
  <c r="BK270" i="2"/>
  <c r="BK261" i="2"/>
  <c r="BK248" i="2"/>
  <c r="BK231" i="2"/>
  <c r="BK216" i="2"/>
  <c r="BK203" i="2"/>
  <c r="J184" i="2"/>
  <c r="BK173" i="2"/>
  <c r="J157" i="2"/>
  <c r="J133" i="2"/>
  <c r="J266" i="2"/>
  <c r="J237" i="2"/>
  <c r="J222" i="2"/>
  <c r="J215" i="2"/>
  <c r="J201" i="2"/>
  <c r="BK186" i="2"/>
  <c r="BK174" i="2"/>
  <c r="J167" i="2"/>
  <c r="J158" i="2"/>
  <c r="T126" i="2" l="1"/>
  <c r="T175" i="2"/>
  <c r="R187" i="2"/>
  <c r="P192" i="2"/>
  <c r="T214" i="2"/>
  <c r="R251" i="2"/>
  <c r="BK126" i="2"/>
  <c r="BK175" i="2"/>
  <c r="J175" i="2" s="1"/>
  <c r="J97" i="2" s="1"/>
  <c r="BK187" i="2"/>
  <c r="J187" i="2"/>
  <c r="J98" i="2" s="1"/>
  <c r="T187" i="2"/>
  <c r="T192" i="2"/>
  <c r="R214" i="2"/>
  <c r="P251" i="2"/>
  <c r="P268" i="2"/>
  <c r="P267" i="2" s="1"/>
  <c r="P126" i="2"/>
  <c r="P175" i="2"/>
  <c r="BK192" i="2"/>
  <c r="J192" i="2" s="1"/>
  <c r="J99" i="2" s="1"/>
  <c r="BK214" i="2"/>
  <c r="J214" i="2" s="1"/>
  <c r="J100" i="2" s="1"/>
  <c r="BK251" i="2"/>
  <c r="J251" i="2" s="1"/>
  <c r="J101" i="2" s="1"/>
  <c r="BK268" i="2"/>
  <c r="R268" i="2"/>
  <c r="R267" i="2" s="1"/>
  <c r="R126" i="2"/>
  <c r="R175" i="2"/>
  <c r="P187" i="2"/>
  <c r="R192" i="2"/>
  <c r="P214" i="2"/>
  <c r="T251" i="2"/>
  <c r="T268" i="2"/>
  <c r="T267" i="2" s="1"/>
  <c r="BK265" i="2"/>
  <c r="J265" i="2" s="1"/>
  <c r="J102" i="2" s="1"/>
  <c r="BK272" i="2"/>
  <c r="J272" i="2" s="1"/>
  <c r="J105" i="2" s="1"/>
  <c r="BK274" i="2"/>
  <c r="J274" i="2" s="1"/>
  <c r="J106" i="2" s="1"/>
  <c r="F90" i="2"/>
  <c r="BE129" i="2"/>
  <c r="BE132" i="2"/>
  <c r="BE134" i="2"/>
  <c r="BE138" i="2"/>
  <c r="BE146" i="2"/>
  <c r="BE151" i="2"/>
  <c r="BE155" i="2"/>
  <c r="BE163" i="2"/>
  <c r="BE168" i="2"/>
  <c r="BE170" i="2"/>
  <c r="BE173" i="2"/>
  <c r="BE176" i="2"/>
  <c r="BE181" i="2"/>
  <c r="BE188" i="2"/>
  <c r="BE194" i="2"/>
  <c r="BE206" i="2"/>
  <c r="BE211" i="2"/>
  <c r="BE240" i="2"/>
  <c r="BE249" i="2"/>
  <c r="BE256" i="2"/>
  <c r="BE260" i="2"/>
  <c r="BE261" i="2"/>
  <c r="BE269" i="2"/>
  <c r="J89" i="2"/>
  <c r="J118" i="2"/>
  <c r="BE158" i="2"/>
  <c r="BE165" i="2"/>
  <c r="BE167" i="2"/>
  <c r="BE172" i="2"/>
  <c r="BE186" i="2"/>
  <c r="BE201" i="2"/>
  <c r="BE218" i="2"/>
  <c r="BE221" i="2"/>
  <c r="BE222" i="2"/>
  <c r="BE223" i="2"/>
  <c r="BE224" i="2"/>
  <c r="BE226" i="2"/>
  <c r="BE229" i="2"/>
  <c r="BE252" i="2"/>
  <c r="BE254" i="2"/>
  <c r="BE258" i="2"/>
  <c r="BE266" i="2"/>
  <c r="BE271" i="2"/>
  <c r="BE275" i="2"/>
  <c r="BE127" i="2"/>
  <c r="BE133" i="2"/>
  <c r="BE213" i="2"/>
  <c r="BE216" i="2"/>
  <c r="BE230" i="2"/>
  <c r="BE237" i="2"/>
  <c r="BE263" i="2"/>
  <c r="BE270" i="2"/>
  <c r="BE131" i="2"/>
  <c r="BE157" i="2"/>
  <c r="BE161" i="2"/>
  <c r="BE171" i="2"/>
  <c r="BE174" i="2"/>
  <c r="BE178" i="2"/>
  <c r="BE180" i="2"/>
  <c r="BE184" i="2"/>
  <c r="BE190" i="2"/>
  <c r="BE193" i="2"/>
  <c r="BE200" i="2"/>
  <c r="BE203" i="2"/>
  <c r="BE208" i="2"/>
  <c r="BE215" i="2"/>
  <c r="BE217" i="2"/>
  <c r="BE231" i="2"/>
  <c r="BE243" i="2"/>
  <c r="BE245" i="2"/>
  <c r="BE247" i="2"/>
  <c r="BE248" i="2"/>
  <c r="BE273" i="2"/>
  <c r="F35" i="2"/>
  <c r="BD95" i="1" s="1"/>
  <c r="BD94" i="1" s="1"/>
  <c r="W33" i="1" s="1"/>
  <c r="F32" i="2"/>
  <c r="BA95" i="1" s="1"/>
  <c r="BA94" i="1" s="1"/>
  <c r="W30" i="1" s="1"/>
  <c r="F33" i="2"/>
  <c r="BB95" i="1" s="1"/>
  <c r="BB94" i="1" s="1"/>
  <c r="AX94" i="1" s="1"/>
  <c r="F34" i="2"/>
  <c r="BC95" i="1" s="1"/>
  <c r="BC94" i="1" s="1"/>
  <c r="W32" i="1" s="1"/>
  <c r="J32" i="2"/>
  <c r="AW95" i="1" s="1"/>
  <c r="BK125" i="2" l="1"/>
  <c r="J125" i="2"/>
  <c r="J95" i="2"/>
  <c r="P125" i="2"/>
  <c r="P124" i="2" s="1"/>
  <c r="AU95" i="1" s="1"/>
  <c r="AU94" i="1" s="1"/>
  <c r="R125" i="2"/>
  <c r="R124" i="2"/>
  <c r="BK267" i="2"/>
  <c r="J267" i="2"/>
  <c r="J103" i="2"/>
  <c r="T125" i="2"/>
  <c r="T124" i="2" s="1"/>
  <c r="J268" i="2"/>
  <c r="J104" i="2"/>
  <c r="J126" i="2"/>
  <c r="J96" i="2" s="1"/>
  <c r="AW94" i="1"/>
  <c r="AK30" i="1"/>
  <c r="AY94" i="1"/>
  <c r="W31" i="1"/>
  <c r="J31" i="2"/>
  <c r="AV95" i="1"/>
  <c r="AT95" i="1" s="1"/>
  <c r="F31" i="2"/>
  <c r="AZ95" i="1"/>
  <c r="AZ94" i="1"/>
  <c r="AV94" i="1" s="1"/>
  <c r="AK29" i="1" s="1"/>
  <c r="BK124" i="2" l="1"/>
  <c r="J124" i="2"/>
  <c r="J94" i="2"/>
  <c r="AT94" i="1"/>
  <c r="W29" i="1"/>
  <c r="J28" i="2" l="1"/>
  <c r="AG95" i="1"/>
  <c r="AG94" i="1"/>
  <c r="AK26" i="1" s="1"/>
  <c r="AK35" i="1" s="1"/>
  <c r="AN94" i="1" l="1"/>
  <c r="J37" i="2"/>
  <c r="AN95" i="1"/>
</calcChain>
</file>

<file path=xl/sharedStrings.xml><?xml version="1.0" encoding="utf-8"?>
<sst xmlns="http://schemas.openxmlformats.org/spreadsheetml/2006/main" count="2203" uniqueCount="491">
  <si>
    <t>Export Komplet</t>
  </si>
  <si>
    <t/>
  </si>
  <si>
    <t>2.0</t>
  </si>
  <si>
    <t>False</t>
  </si>
  <si>
    <t>{54165899-cd2c-4a2b-adaa-70a9449bc591}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</si>
  <si>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</si>
  <si>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</si>
  <si>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</si>
  <si>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</si>
  <si>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</si>
  <si>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</si>
  <si>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</si>
  <si>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</si>
  <si>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</si>
  <si>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Zubri007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</si>
  <si>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</si>
  <si>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</si>
  <si>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</si>
  <si>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</si>
  <si>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</si>
  <si>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>Zubří</t>
  </si>
  <si>
    <t>Datum:</t>
  </si>
  <si>
    <t>21. 2. 2024</t>
  </si>
  <si>
    <t>Zadavatel:</t>
  </si>
  <si>
    <t>IČ:</t>
  </si>
  <si>
    <t>Město zubří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</si>
  <si>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</si>
  <si>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</si>
  <si>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</si>
  <si>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</si>
  <si>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</si>
  <si>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</si>
  <si>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</si>
  <si>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Fajfrová Irena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</si>
  <si>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</si>
  <si>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</si>
  <si>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</si>
  <si>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</si>
  <si>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</si>
  <si>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</si>
  <si>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</si>
  <si>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</si>
  <si>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</si>
  <si>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</si>
  <si>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</si>
  <si>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</si>
  <si>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</si>
  <si>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</si>
  <si>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</si>
  <si>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</si>
  <si>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</si>
  <si>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</si>
  <si>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</si>
  <si>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</si>
  <si>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</si>
  <si>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</si>
  <si>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</si>
  <si>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</si>
  <si>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</si>
  <si>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</si>
  <si>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</si>
  <si>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</si>
  <si>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</si>
  <si>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</si>
  <si>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</si>
  <si>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</si>
  <si>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</si>
  <si>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</si>
  <si>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</si>
  <si>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</si>
  <si>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</si>
  <si>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</si>
  <si>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</si>
  <si>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</si>
  <si>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</si>
  <si>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</si>
  <si>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</si>
  <si>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</si>
  <si>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</si>
  <si>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</si>
  <si>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</si>
  <si>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</si>
  <si>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or</t>
  </si>
  <si>
    <t>260</t>
  </si>
  <si>
    <t>2</t>
  </si>
  <si>
    <t>111,2</t>
  </si>
  <si>
    <t>KRYCÍ LIST SOUPISU PRACÍ</t>
  </si>
  <si>
    <t>k</t>
  </si>
  <si>
    <t>20</t>
  </si>
  <si>
    <t>sut1</t>
  </si>
  <si>
    <t>7,045</t>
  </si>
  <si>
    <t>sut</t>
  </si>
  <si>
    <t>14,555</t>
  </si>
  <si>
    <t>n</t>
  </si>
  <si>
    <t>55</t>
  </si>
  <si>
    <t>or1</t>
  </si>
  <si>
    <t>45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</si>
  <si>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</si>
  <si>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</si>
  <si>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</si>
  <si>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</si>
  <si>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</si>
  <si>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</si>
  <si>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</si>
  <si>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</si>
  <si>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</si>
  <si>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</si>
  <si>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</si>
  <si>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</si>
  <si>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</si>
  <si>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</si>
  <si>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</si>
  <si>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</si>
  <si>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</si>
  <si>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</si>
  <si>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</si>
  <si>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</si>
  <si>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</si>
  <si>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</si>
  <si>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</si>
  <si>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</si>
  <si>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</si>
  <si>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</si>
  <si>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</si>
  <si>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</si>
  <si>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</si>
  <si>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</si>
  <si>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</si>
  <si>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</si>
  <si>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</si>
  <si>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</si>
  <si>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</si>
  <si>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113107341</t>
  </si>
  <si>
    <t>Odstranění podkladu živičného tl 50 mm strojně pl do 50 m2</t>
  </si>
  <si>
    <t>m2</t>
  </si>
  <si>
    <t>CS ÚRS 2024 01</t>
  </si>
  <si>
    <t>4</t>
  </si>
  <si>
    <t>251441359</t>
  </si>
  <si>
    <t>VV</t>
  </si>
  <si>
    <t>113154112</t>
  </si>
  <si>
    <t>Frézování živičného krytu tl 40 mm pruh š 0,5 m pl do 500 m2 bez překážek v trase</t>
  </si>
  <si>
    <t>-2123701546</t>
  </si>
  <si>
    <t>3</t>
  </si>
  <si>
    <t>113202111</t>
  </si>
  <si>
    <t>Vytrhání obrub krajníků obrubníků stojatých</t>
  </si>
  <si>
    <t>m</t>
  </si>
  <si>
    <t>760858256</t>
  </si>
  <si>
    <t>119003211</t>
  </si>
  <si>
    <t>Mobilní plotová zábrana s reflexním pásem výšky do 1,5 m pro zabezpečení výkopu zřízení</t>
  </si>
  <si>
    <t>237272810</t>
  </si>
  <si>
    <t>5</t>
  </si>
  <si>
    <t>119003212</t>
  </si>
  <si>
    <t>Mobilní plotová zábrana s reflexním pásem výšky do 1,5 m pro zabezpečení výkopu odstranění</t>
  </si>
  <si>
    <t>-948369821</t>
  </si>
  <si>
    <t>6</t>
  </si>
  <si>
    <t>121151113</t>
  </si>
  <si>
    <t>Sejmutí ornice plochy do 500 m2 tl vrstvy do 200 mm strojně</t>
  </si>
  <si>
    <t>1120964331</t>
  </si>
  <si>
    <t>40,0*6,5</t>
  </si>
  <si>
    <t>Mezisoučet</t>
  </si>
  <si>
    <t>7</t>
  </si>
  <si>
    <t>122252204</t>
  </si>
  <si>
    <t>Odkopávky a prokopávky nezapažené pro silnice a dálnice v hornině třídy těžitelnosti I objem do 500 m3 strojně</t>
  </si>
  <si>
    <t>m3</t>
  </si>
  <si>
    <t>1463945119</t>
  </si>
  <si>
    <t>parkoviště</t>
  </si>
  <si>
    <t>40*5,5*0,52*0,5</t>
  </si>
  <si>
    <t>-or*0,1</t>
  </si>
  <si>
    <t>odkop pro OZ</t>
  </si>
  <si>
    <t>40,0*(1,0+1,5)*0,8</t>
  </si>
  <si>
    <t>Součet</t>
  </si>
  <si>
    <t>8</t>
  </si>
  <si>
    <t>162651112</t>
  </si>
  <si>
    <t>Vodorovné přemístění přes 4 000 do 5000 m výkopku/sypaniny z horniny třídy těžitelnosti I skupiny 1 až 3</t>
  </si>
  <si>
    <t>-1622928375</t>
  </si>
  <si>
    <t>odvoz zeminy a ornice upřesní investor</t>
  </si>
  <si>
    <t>v-n</t>
  </si>
  <si>
    <t>or*0,1-or1*0,2</t>
  </si>
  <si>
    <t>9</t>
  </si>
  <si>
    <t>167151101</t>
  </si>
  <si>
    <t>Nakládání výkopku z hornin třídy těžitelnosti I skupiny 1 až 3 do 100 m3</t>
  </si>
  <si>
    <t>1904710581</t>
  </si>
  <si>
    <t>or1*0,2</t>
  </si>
  <si>
    <t>10</t>
  </si>
  <si>
    <t>171152101</t>
  </si>
  <si>
    <t>Uložení sypaniny z hornin soudržných do násypů zhutněných silnic a dálnic</t>
  </si>
  <si>
    <t>1307649086</t>
  </si>
  <si>
    <t>40,0*5,5*0,5*0,5</t>
  </si>
  <si>
    <t>11</t>
  </si>
  <si>
    <t>171251201</t>
  </si>
  <si>
    <t>Uložení sypaniny na skládky nebo meziskládky</t>
  </si>
  <si>
    <t>884405374</t>
  </si>
  <si>
    <t>181152302</t>
  </si>
  <si>
    <t>Úprava pláně pro silnice a dálnice v zářezech se zhutněním</t>
  </si>
  <si>
    <t>-1024908231</t>
  </si>
  <si>
    <t>40,0*5,5</t>
  </si>
  <si>
    <t>13</t>
  </si>
  <si>
    <t>181311103</t>
  </si>
  <si>
    <t>Rozprostření ornice tl vrstvy do 200 mm v rovině nebo ve svahu do 1:5 ručně</t>
  </si>
  <si>
    <t>-138419166</t>
  </si>
  <si>
    <t>45*1,0</t>
  </si>
  <si>
    <t>14</t>
  </si>
  <si>
    <t>181411131</t>
  </si>
  <si>
    <t>Založení parkového trávníku výsevem pl do 1000 m2 v rovině a ve svahu do 1:5</t>
  </si>
  <si>
    <t>-1930045232</t>
  </si>
  <si>
    <t>15</t>
  </si>
  <si>
    <t>M</t>
  </si>
  <si>
    <t>00572410</t>
  </si>
  <si>
    <t>osivo směs travní parková</t>
  </si>
  <si>
    <t>kg</t>
  </si>
  <si>
    <t>-895248840</t>
  </si>
  <si>
    <t>45*0,02 'Přepočtené koeficientem množství</t>
  </si>
  <si>
    <t>16</t>
  </si>
  <si>
    <t>183101221</t>
  </si>
  <si>
    <t>Jamky pro výsadbu s výměnou 50 % půdy zeminy skupiny 1 až 4 obj přes 0,4 do 1 m3 v rovině a svahu do 1:5</t>
  </si>
  <si>
    <t>kus</t>
  </si>
  <si>
    <t>-2006546652</t>
  </si>
  <si>
    <t>17</t>
  </si>
  <si>
    <t>10321100</t>
  </si>
  <si>
    <t>zahradní substrát pro výsadbu VL</t>
  </si>
  <si>
    <t>257843761</t>
  </si>
  <si>
    <t>5*0,5 'Přepočtené koeficientem množství</t>
  </si>
  <si>
    <t>18</t>
  </si>
  <si>
    <t>183403153</t>
  </si>
  <si>
    <t>Obdělání půdy hrabáním v rovině a svahu do 1:5</t>
  </si>
  <si>
    <t>-1862367640</t>
  </si>
  <si>
    <t>19</t>
  </si>
  <si>
    <t>183403161</t>
  </si>
  <si>
    <t>Obdělání půdy válením v rovině a svahu do 1:5</t>
  </si>
  <si>
    <t>1132850</t>
  </si>
  <si>
    <t>184102117</t>
  </si>
  <si>
    <t>Výsadba dřeviny s balem D přes 0,8 do 1 m do jamky se zalitím v rovině a svahu do 1:5</t>
  </si>
  <si>
    <t>-1520437094</t>
  </si>
  <si>
    <t>184401112</t>
  </si>
  <si>
    <t>Příprava dřevin k přesazení bez výměny půdy s vyhnojením s balem D přes 0,8 do 1 m v rovině a svahu do 1:5</t>
  </si>
  <si>
    <t>1550406680</t>
  </si>
  <si>
    <t>22</t>
  </si>
  <si>
    <t>184502115</t>
  </si>
  <si>
    <t>Vyzvednutí dřeviny k přesazení s balem D přes 0,8 do 1,0 m v rovině a svahu do 1:5</t>
  </si>
  <si>
    <t>1622996020</t>
  </si>
  <si>
    <t>Zakládání</t>
  </si>
  <si>
    <t>23</t>
  </si>
  <si>
    <t>211971110</t>
  </si>
  <si>
    <t>Zřízení opláštění žeber nebo trativodů geotextilií v rýze nebo zářezu sklonu do 1:2</t>
  </si>
  <si>
    <t>961705261</t>
  </si>
  <si>
    <t>40,0*(0,5+0,5)*2</t>
  </si>
  <si>
    <t>24</t>
  </si>
  <si>
    <t>69311068</t>
  </si>
  <si>
    <t>geotextilie netkaná separační, ochranná, filtrační, drenážní PP 300g/m2</t>
  </si>
  <si>
    <t>929876036</t>
  </si>
  <si>
    <t>80*1,1845 'Přepočtené koeficientem množství</t>
  </si>
  <si>
    <t>25</t>
  </si>
  <si>
    <t>212752401</t>
  </si>
  <si>
    <t>Trativod z drenážních trubek korugovaných PE-HD SN 8 perforace 360° včetně lože otevřený výkop DN 100 pro liniové stavby</t>
  </si>
  <si>
    <t>1652765819</t>
  </si>
  <si>
    <t>26</t>
  </si>
  <si>
    <t>274313511</t>
  </si>
  <si>
    <t>Základové pásy z betonu tř. C 12/15</t>
  </si>
  <si>
    <t>-1473288961</t>
  </si>
  <si>
    <t>podkl.beton pod OZ</t>
  </si>
  <si>
    <t>40,0*1,0*0,1</t>
  </si>
  <si>
    <t>27</t>
  </si>
  <si>
    <t>274351121</t>
  </si>
  <si>
    <t>Zřízení bednění základových pasů rovného</t>
  </si>
  <si>
    <t>336909171</t>
  </si>
  <si>
    <t>(40,0+1,0)*2*0,1</t>
  </si>
  <si>
    <t>28</t>
  </si>
  <si>
    <t>274351122</t>
  </si>
  <si>
    <t>Odstranění bednění základových pasů rovného</t>
  </si>
  <si>
    <t>842682327</t>
  </si>
  <si>
    <t>Svislé a kompletní konstrukce</t>
  </si>
  <si>
    <t>29</t>
  </si>
  <si>
    <t>327122114</t>
  </si>
  <si>
    <t>Opěrná zeď samonosná ze ŽB dílců tvaru L v 1200 mm</t>
  </si>
  <si>
    <t>-446425479</t>
  </si>
  <si>
    <t>40,0</t>
  </si>
  <si>
    <t>30</t>
  </si>
  <si>
    <t>327501111</t>
  </si>
  <si>
    <t>Výplň za opěrami a protimrazové klíny z kameniva drceného nebo těženého</t>
  </si>
  <si>
    <t>-766662381</t>
  </si>
  <si>
    <t>40,0*0,5*0,5</t>
  </si>
  <si>
    <t>Komunikace pozemní</t>
  </si>
  <si>
    <t>31</t>
  </si>
  <si>
    <t>564761111</t>
  </si>
  <si>
    <t>Podklad z kameniva hrubého drceného vel. 32-63 mm plochy přes 100 m2 tl 200 mm</t>
  </si>
  <si>
    <t>2029121638</t>
  </si>
  <si>
    <t>32</t>
  </si>
  <si>
    <t>564831011</t>
  </si>
  <si>
    <t>Podklad ze štěrkodrtě ŠD plochy do 100 m2 tl 100 mm</t>
  </si>
  <si>
    <t>1220162877</t>
  </si>
  <si>
    <t>pod obrubníky</t>
  </si>
  <si>
    <t>53,0*0,45</t>
  </si>
  <si>
    <t>pod OZ</t>
  </si>
  <si>
    <t>40,0*1,0</t>
  </si>
  <si>
    <t>33</t>
  </si>
  <si>
    <t>564861111</t>
  </si>
  <si>
    <t>Podklad ze štěrkodrtě ŠD plochy přes 100 m2 tl 200 mm</t>
  </si>
  <si>
    <t>-836929034</t>
  </si>
  <si>
    <t>34</t>
  </si>
  <si>
    <t>573231111</t>
  </si>
  <si>
    <t>Postřik živičný spojovací ze silniční emulze v množství 0,70 kg/m2</t>
  </si>
  <si>
    <t>2124601165</t>
  </si>
  <si>
    <t>k*2</t>
  </si>
  <si>
    <t>35</t>
  </si>
  <si>
    <t>577134111</t>
  </si>
  <si>
    <t>Asfaltový beton vrstva obrusná ACO 11+ (ABS) tř. I tl 40 mm š do 3 m z nemodifikovaného asfaltu</t>
  </si>
  <si>
    <t>1770883612</t>
  </si>
  <si>
    <t>u silničního obrubníku</t>
  </si>
  <si>
    <t>40,0*0,5</t>
  </si>
  <si>
    <t>36</t>
  </si>
  <si>
    <t>577155112</t>
  </si>
  <si>
    <t>Asfaltový beton vrstva ložní ACL 16 (ABH) tl 60 mm š do 3 m z nemodifikovaného asfaltu</t>
  </si>
  <si>
    <t>2142164920</t>
  </si>
  <si>
    <t>37</t>
  </si>
  <si>
    <t>596212213</t>
  </si>
  <si>
    <t>Kladení zámkové dlažby pozemních komunikací ručně tl 80 mm skupiny A pl přes 300 m2</t>
  </si>
  <si>
    <t>-749038704</t>
  </si>
  <si>
    <t>40,0*5,1</t>
  </si>
  <si>
    <t>38</t>
  </si>
  <si>
    <t>59246069</t>
  </si>
  <si>
    <t>dlažba skladebná vsakovací betonová z více formátů o max. rozměrech 280x210mm tl 80mm přírodní</t>
  </si>
  <si>
    <t>-753338968</t>
  </si>
  <si>
    <t>204*1,02 'Přepočtené koeficientem množství</t>
  </si>
  <si>
    <t>39</t>
  </si>
  <si>
    <t>599141111</t>
  </si>
  <si>
    <t>Vyplnění spár mezi silničními dílci živičnou zálivkou</t>
  </si>
  <si>
    <t>1311076609</t>
  </si>
  <si>
    <t>Ostatní konstrukce a práce, bourání</t>
  </si>
  <si>
    <t>40</t>
  </si>
  <si>
    <t>914111111</t>
  </si>
  <si>
    <t>Montáž svislé dopravní značky do velikosti 1 m2 objímkami na sloupek nebo konzolu</t>
  </si>
  <si>
    <t>-346722505</t>
  </si>
  <si>
    <t>41</t>
  </si>
  <si>
    <t>40445625</t>
  </si>
  <si>
    <t>informativní značky provozní IP8, IP9, IP11-IP13 500x700mm</t>
  </si>
  <si>
    <t>816713779</t>
  </si>
  <si>
    <t>42</t>
  </si>
  <si>
    <t>RMAT0001</t>
  </si>
  <si>
    <t>značka dopravní  IP 12+O1</t>
  </si>
  <si>
    <t>-345080902</t>
  </si>
  <si>
    <t>43</t>
  </si>
  <si>
    <t>914511112</t>
  </si>
  <si>
    <t>Montáž sloupku dopravních značek délky do 3,5 m s betonovým základem a patkou D 60 mm</t>
  </si>
  <si>
    <t>1428596499</t>
  </si>
  <si>
    <t>V cenách -1112 a -1113 jsou započteny i náklady na hliníkovou patku s betonovým základem.</t>
  </si>
  <si>
    <t>44</t>
  </si>
  <si>
    <t>40445235</t>
  </si>
  <si>
    <t>sloupek pro dopravní značku Al D 60mm v 3,5m</t>
  </si>
  <si>
    <t>1520831746</t>
  </si>
  <si>
    <t>40445256</t>
  </si>
  <si>
    <t>svorka upínací na sloupek dopravní značky D 60mm</t>
  </si>
  <si>
    <t>-874830287</t>
  </si>
  <si>
    <t>46</t>
  </si>
  <si>
    <t>40445253</t>
  </si>
  <si>
    <t>víčko plastové na sloupek D 60mm</t>
  </si>
  <si>
    <t>-983463740</t>
  </si>
  <si>
    <t>47</t>
  </si>
  <si>
    <t>915111112</t>
  </si>
  <si>
    <t>Vodorovné dopravní značení dělící čáry souvislé š 125 mm retroreflexní bílá barva</t>
  </si>
  <si>
    <t>425653152</t>
  </si>
  <si>
    <t>5,1*13</t>
  </si>
  <si>
    <t>48</t>
  </si>
  <si>
    <t>915131112</t>
  </si>
  <si>
    <t>Vodorovné dopravní značení přechody pro chodce, šipky, symboly retroreflexní bílá barva</t>
  </si>
  <si>
    <t>-1325458725</t>
  </si>
  <si>
    <t>invalida</t>
  </si>
  <si>
    <t>2,5</t>
  </si>
  <si>
    <t>49</t>
  </si>
  <si>
    <t>915611111</t>
  </si>
  <si>
    <t>Předznačení vodorovného liniového značení</t>
  </si>
  <si>
    <t>1533370682</t>
  </si>
  <si>
    <t>50</t>
  </si>
  <si>
    <t>915621111</t>
  </si>
  <si>
    <t>Předznačení vodorovného plošného značení</t>
  </si>
  <si>
    <t>-1533354068</t>
  </si>
  <si>
    <t>51</t>
  </si>
  <si>
    <t>916131213</t>
  </si>
  <si>
    <t>Osazení silničního obrubníku betonového stojatého s boční opěrou do lože z betonu prostého</t>
  </si>
  <si>
    <t>-536811352</t>
  </si>
  <si>
    <t>"nájezdový"  40</t>
  </si>
  <si>
    <t>"přechodový"   2</t>
  </si>
  <si>
    <t>"silniční"</t>
  </si>
  <si>
    <t>5,5*2</t>
  </si>
  <si>
    <t>52</t>
  </si>
  <si>
    <t>59217031</t>
  </si>
  <si>
    <t>obrubník silniční betonový 1000x150x250mm</t>
  </si>
  <si>
    <t>1894671663</t>
  </si>
  <si>
    <t>11*1,02 'Přepočtené koeficientem množství</t>
  </si>
  <si>
    <t>53</t>
  </si>
  <si>
    <t>59217029</t>
  </si>
  <si>
    <t>obrubník silniční betonový nájezdový 1000x150x150mm</t>
  </si>
  <si>
    <t>1297898716</t>
  </si>
  <si>
    <t>40*1,02 'Přepočtené koeficientem množství</t>
  </si>
  <si>
    <t>54</t>
  </si>
  <si>
    <t>59217030</t>
  </si>
  <si>
    <t>obrubník silniční betonový přechodový 1000x150x150-250mm</t>
  </si>
  <si>
    <t>160978059</t>
  </si>
  <si>
    <t>2*1,02 'Přepočtené koeficientem množství</t>
  </si>
  <si>
    <t>916991121</t>
  </si>
  <si>
    <t>Lože pod obrubníky, krajníky nebo obruby z dlažebních kostek z betonu prostého</t>
  </si>
  <si>
    <t>351093515</t>
  </si>
  <si>
    <t>53*0,45*0,1</t>
  </si>
  <si>
    <t>56</t>
  </si>
  <si>
    <t>919726123</t>
  </si>
  <si>
    <t>Geotextilie pro ochranu, separaci a filtraci netkaná měrná hm přes 300 do 500 g/m2</t>
  </si>
  <si>
    <t>-2086762076</t>
  </si>
  <si>
    <t>57</t>
  </si>
  <si>
    <t>919735112</t>
  </si>
  <si>
    <t>Řezání stávajícího živičného krytu hl přes 50 do 100 mm</t>
  </si>
  <si>
    <t>-1560735857</t>
  </si>
  <si>
    <t>58</t>
  </si>
  <si>
    <t>966007211</t>
  </si>
  <si>
    <t>Odstranění vodorovného dopravního značení vodním paprskem čáry značené barvou š do 125 mm</t>
  </si>
  <si>
    <t>-1991454008</t>
  </si>
  <si>
    <t>5,5*11</t>
  </si>
  <si>
    <t>997</t>
  </si>
  <si>
    <t>Přesun sutě</t>
  </si>
  <si>
    <t>59</t>
  </si>
  <si>
    <t>997221551</t>
  </si>
  <si>
    <t>Vodorovná doprava suti ze sypkých materiálů do 1 km</t>
  </si>
  <si>
    <t>t</t>
  </si>
  <si>
    <t>325697315</t>
  </si>
  <si>
    <t>21,6-sut</t>
  </si>
  <si>
    <t>60</t>
  </si>
  <si>
    <t>997221559</t>
  </si>
  <si>
    <t>Příplatek ZKD 1 km u vodorovné dopravy suti ze sypkých materiálů</t>
  </si>
  <si>
    <t>1492435458</t>
  </si>
  <si>
    <t>sut1*19</t>
  </si>
  <si>
    <t>61</t>
  </si>
  <si>
    <t>997221561</t>
  </si>
  <si>
    <t>Vodorovná doprava suti z kusových materiálů do 1 km</t>
  </si>
  <si>
    <t>1015668139</t>
  </si>
  <si>
    <t>62</t>
  </si>
  <si>
    <t>997221569</t>
  </si>
  <si>
    <t>Příplatek ZKD 1 km u vodorovné dopravy suti z kusových materiálů</t>
  </si>
  <si>
    <t>-921602337</t>
  </si>
  <si>
    <t>sut*19</t>
  </si>
  <si>
    <t>63</t>
  </si>
  <si>
    <t>997221611</t>
  </si>
  <si>
    <t>Nakládání suti na dopravní prostředky pro vodorovnou dopravu</t>
  </si>
  <si>
    <t>-2070248165</t>
  </si>
  <si>
    <t>64</t>
  </si>
  <si>
    <t>997221861</t>
  </si>
  <si>
    <t>Poplatek za uložení na recyklační skládce (skládkovné) stavebního odpadu z prostého betonu pod kódem 17 01 01</t>
  </si>
  <si>
    <t>-1271361951</t>
  </si>
  <si>
    <t>65</t>
  </si>
  <si>
    <t>997221875</t>
  </si>
  <si>
    <t>Poplatek za uložení na recyklační skládce (skládkovné) stavebního odpadu asfaltového bez obsahu dehtu zatříděného do Katalogu odpadů pod kódem 17 03 02</t>
  </si>
  <si>
    <t>1402028006</t>
  </si>
  <si>
    <t>998</t>
  </si>
  <si>
    <t>Přesun hmot</t>
  </si>
  <si>
    <t>66</t>
  </si>
  <si>
    <t>998223011</t>
  </si>
  <si>
    <t>Přesun hmot pro pozemní komunikace s krytem dlážděným</t>
  </si>
  <si>
    <t>374773906</t>
  </si>
  <si>
    <t>VRN</t>
  </si>
  <si>
    <t>Vedlejší rozpočtové náklady</t>
  </si>
  <si>
    <t>VRN1</t>
  </si>
  <si>
    <t>Průzkumné, geodetické a projektové práce</t>
  </si>
  <si>
    <t>67</t>
  </si>
  <si>
    <t>012103000</t>
  </si>
  <si>
    <t>Geodetické práce před výstavbou</t>
  </si>
  <si>
    <t>kpl</t>
  </si>
  <si>
    <t>1024</t>
  </si>
  <si>
    <t>-405952187</t>
  </si>
  <si>
    <t>68</t>
  </si>
  <si>
    <t>012203000</t>
  </si>
  <si>
    <t>Geodetické práce při provádění stavby</t>
  </si>
  <si>
    <t>2002565926</t>
  </si>
  <si>
    <t>69</t>
  </si>
  <si>
    <t>012303000</t>
  </si>
  <si>
    <t>Geodetické práce po výstavbě</t>
  </si>
  <si>
    <t>-608108368</t>
  </si>
  <si>
    <t>VRN3</t>
  </si>
  <si>
    <t>Zařízení staveniště</t>
  </si>
  <si>
    <t>70</t>
  </si>
  <si>
    <t>030001000</t>
  </si>
  <si>
    <t>1322369057</t>
  </si>
  <si>
    <t>VRN7</t>
  </si>
  <si>
    <t>Provozní vlivy</t>
  </si>
  <si>
    <t>71</t>
  </si>
  <si>
    <t>072002000</t>
  </si>
  <si>
    <t>Silniční provoz - dočasné dpravní značení</t>
  </si>
  <si>
    <t>1083873358</t>
  </si>
  <si>
    <t>SEZNAM FIGUR</t>
  </si>
  <si>
    <t>Výměra</t>
  </si>
  <si>
    <t>Použití figury:</t>
  </si>
  <si>
    <t>Parkoviště na Sídlišti 6.května Zubří - u MK před MŠ</t>
  </si>
  <si>
    <t>Parkoviště na Sídlišti 6. května Zubří - u MK před MŠ</t>
  </si>
  <si>
    <t>Parkoviště v Sídlišti 6.května Zubří- u MK před MŠ</t>
  </si>
  <si>
    <t>Parkoviště v Sídlišti 6.května Zubří - u MK před MŠ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</si>
</sst>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BE5" sqref="BE5:BE34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>
      <c r="AR2" s="213" t="s">
        <v>5</v>
      </c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199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R5" s="20"/>
      <c r="BE5" s="196" t="s">
        <v>15</v>
      </c>
      <c r="BS5" s="17" t="s">
        <v>6</v>
      </c>
    </row>
    <row r="6" spans="1:74" ht="36.9" customHeight="1">
      <c r="B6" s="20"/>
      <c r="D6" s="26" t="s">
        <v>16</v>
      </c>
      <c r="K6" s="201" t="s">
        <v>487</v>
      </c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R6" s="20"/>
      <c r="BE6" s="197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197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197"/>
      <c r="BS8" s="17" t="s">
        <v>6</v>
      </c>
    </row>
    <row r="9" spans="1:74" ht="14.4" customHeight="1">
      <c r="B9" s="20"/>
      <c r="AR9" s="20"/>
      <c r="BE9" s="197"/>
      <c r="BS9" s="17" t="s">
        <v>6</v>
      </c>
    </row>
    <row r="10" spans="1:74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197"/>
      <c r="BS10" s="17" t="s">
        <v>6</v>
      </c>
    </row>
    <row r="11" spans="1:74" ht="18.45" customHeight="1">
      <c r="B11" s="20"/>
      <c r="E11" s="25" t="s">
        <v>25</v>
      </c>
      <c r="AK11" s="27" t="s">
        <v>26</v>
      </c>
      <c r="AN11" s="25" t="s">
        <v>1</v>
      </c>
      <c r="AR11" s="20"/>
      <c r="BE11" s="197"/>
      <c r="BS11" s="17" t="s">
        <v>6</v>
      </c>
    </row>
    <row r="12" spans="1:74" ht="6.9" customHeight="1">
      <c r="B12" s="20"/>
      <c r="AR12" s="20"/>
      <c r="BE12" s="197"/>
      <c r="BS12" s="17" t="s">
        <v>6</v>
      </c>
    </row>
    <row r="13" spans="1:74" ht="12" customHeight="1">
      <c r="B13" s="20"/>
      <c r="D13" s="27" t="s">
        <v>27</v>
      </c>
      <c r="AK13" s="27" t="s">
        <v>24</v>
      </c>
      <c r="AN13" s="29" t="s">
        <v>28</v>
      </c>
      <c r="AR13" s="20"/>
      <c r="BE13" s="197"/>
      <c r="BS13" s="17" t="s">
        <v>6</v>
      </c>
    </row>
    <row r="14" spans="1:74" ht="13.2">
      <c r="B14" s="20"/>
      <c r="E14" s="202" t="s">
        <v>28</v>
      </c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7" t="s">
        <v>26</v>
      </c>
      <c r="AN14" s="29" t="s">
        <v>28</v>
      </c>
      <c r="AR14" s="20"/>
      <c r="BE14" s="197"/>
      <c r="BS14" s="17" t="s">
        <v>6</v>
      </c>
    </row>
    <row r="15" spans="1:74" ht="6.9" customHeight="1">
      <c r="B15" s="20"/>
      <c r="AR15" s="20"/>
      <c r="BE15" s="197"/>
      <c r="BS15" s="17" t="s">
        <v>3</v>
      </c>
    </row>
    <row r="16" spans="1:74" ht="12" customHeight="1">
      <c r="B16" s="20"/>
      <c r="D16" s="27" t="s">
        <v>29</v>
      </c>
      <c r="AK16" s="27" t="s">
        <v>24</v>
      </c>
      <c r="AN16" s="25" t="s">
        <v>1</v>
      </c>
      <c r="AR16" s="20"/>
      <c r="BE16" s="197"/>
      <c r="BS16" s="17" t="s">
        <v>3</v>
      </c>
    </row>
    <row r="17" spans="2:71" ht="18.45" customHeight="1">
      <c r="B17" s="20"/>
      <c r="E17" s="25" t="s">
        <v>30</v>
      </c>
      <c r="AK17" s="27" t="s">
        <v>26</v>
      </c>
      <c r="AN17" s="25" t="s">
        <v>1</v>
      </c>
      <c r="AR17" s="20"/>
      <c r="BE17" s="197"/>
      <c r="BS17" s="17" t="s">
        <v>31</v>
      </c>
    </row>
    <row r="18" spans="2:71" ht="6.9" customHeight="1">
      <c r="B18" s="20"/>
      <c r="AR18" s="20"/>
      <c r="BE18" s="197"/>
      <c r="BS18" s="17" t="s">
        <v>6</v>
      </c>
    </row>
    <row r="19" spans="2:71" ht="12" customHeight="1">
      <c r="B19" s="20"/>
      <c r="D19" s="27" t="s">
        <v>32</v>
      </c>
      <c r="AK19" s="27" t="s">
        <v>24</v>
      </c>
      <c r="AN19" s="25" t="s">
        <v>1</v>
      </c>
      <c r="AR19" s="20"/>
      <c r="BE19" s="197"/>
      <c r="BS19" s="17" t="s">
        <v>6</v>
      </c>
    </row>
    <row r="20" spans="2:71" ht="18.45" customHeight="1">
      <c r="B20" s="20"/>
      <c r="E20" s="25" t="s">
        <v>33</v>
      </c>
      <c r="AK20" s="27" t="s">
        <v>26</v>
      </c>
      <c r="AN20" s="25" t="s">
        <v>1</v>
      </c>
      <c r="AR20" s="20"/>
      <c r="BE20" s="197"/>
      <c r="BS20" s="17" t="s">
        <v>31</v>
      </c>
    </row>
    <row r="21" spans="2:71" ht="6.9" customHeight="1">
      <c r="B21" s="20"/>
      <c r="AR21" s="20"/>
      <c r="BE21" s="197"/>
    </row>
    <row r="22" spans="2:71" ht="12" customHeight="1">
      <c r="B22" s="20"/>
      <c r="D22" s="27" t="s">
        <v>34</v>
      </c>
      <c r="AR22" s="20"/>
      <c r="BE22" s="197"/>
    </row>
    <row r="23" spans="2:71" ht="16.5" customHeight="1">
      <c r="B23" s="20"/>
      <c r="E23" s="204" t="s">
        <v>1</v>
      </c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R23" s="20"/>
      <c r="BE23" s="197"/>
    </row>
    <row r="24" spans="2:71" ht="6.9" customHeight="1">
      <c r="B24" s="20"/>
      <c r="AR24" s="20"/>
      <c r="BE24" s="197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197"/>
    </row>
    <row r="26" spans="2:71" s="1" customFormat="1" ht="25.95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05">
        <f>ROUND(AG94,2)</f>
        <v>0</v>
      </c>
      <c r="AL26" s="206"/>
      <c r="AM26" s="206"/>
      <c r="AN26" s="206"/>
      <c r="AO26" s="206"/>
      <c r="AR26" s="32"/>
      <c r="BE26" s="197"/>
    </row>
    <row r="27" spans="2:71" s="1" customFormat="1" ht="6.9" customHeight="1">
      <c r="B27" s="32"/>
      <c r="AR27" s="32"/>
      <c r="BE27" s="197"/>
    </row>
    <row r="28" spans="2:71" s="1" customFormat="1" ht="13.2">
      <c r="B28" s="32"/>
      <c r="L28" s="207" t="s">
        <v>36</v>
      </c>
      <c r="M28" s="207"/>
      <c r="N28" s="207"/>
      <c r="O28" s="207"/>
      <c r="P28" s="207"/>
      <c r="W28" s="207" t="s">
        <v>37</v>
      </c>
      <c r="X28" s="207"/>
      <c r="Y28" s="207"/>
      <c r="Z28" s="207"/>
      <c r="AA28" s="207"/>
      <c r="AB28" s="207"/>
      <c r="AC28" s="207"/>
      <c r="AD28" s="207"/>
      <c r="AE28" s="207"/>
      <c r="AK28" s="207" t="s">
        <v>38</v>
      </c>
      <c r="AL28" s="207"/>
      <c r="AM28" s="207"/>
      <c r="AN28" s="207"/>
      <c r="AO28" s="207"/>
      <c r="AR28" s="32"/>
      <c r="BE28" s="197"/>
    </row>
    <row r="29" spans="2:71" s="2" customFormat="1" ht="14.4" customHeight="1">
      <c r="B29" s="36"/>
      <c r="D29" s="27" t="s">
        <v>39</v>
      </c>
      <c r="F29" s="27" t="s">
        <v>40</v>
      </c>
      <c r="L29" s="195">
        <v>0.21</v>
      </c>
      <c r="M29" s="194"/>
      <c r="N29" s="194"/>
      <c r="O29" s="194"/>
      <c r="P29" s="194"/>
      <c r="W29" s="193">
        <f>ROUND(AZ94, 2)</f>
        <v>0</v>
      </c>
      <c r="X29" s="194"/>
      <c r="Y29" s="194"/>
      <c r="Z29" s="194"/>
      <c r="AA29" s="194"/>
      <c r="AB29" s="194"/>
      <c r="AC29" s="194"/>
      <c r="AD29" s="194"/>
      <c r="AE29" s="194"/>
      <c r="AK29" s="193">
        <f>ROUND(AV94, 2)</f>
        <v>0</v>
      </c>
      <c r="AL29" s="194"/>
      <c r="AM29" s="194"/>
      <c r="AN29" s="194"/>
      <c r="AO29" s="194"/>
      <c r="AR29" s="36"/>
      <c r="BE29" s="198"/>
    </row>
    <row r="30" spans="2:71" s="2" customFormat="1" ht="14.4" customHeight="1">
      <c r="B30" s="36"/>
      <c r="F30" s="27" t="s">
        <v>41</v>
      </c>
      <c r="L30" s="195">
        <v>0.12</v>
      </c>
      <c r="M30" s="194"/>
      <c r="N30" s="194"/>
      <c r="O30" s="194"/>
      <c r="P30" s="194"/>
      <c r="W30" s="193">
        <f>ROUND(BA94, 2)</f>
        <v>0</v>
      </c>
      <c r="X30" s="194"/>
      <c r="Y30" s="194"/>
      <c r="Z30" s="194"/>
      <c r="AA30" s="194"/>
      <c r="AB30" s="194"/>
      <c r="AC30" s="194"/>
      <c r="AD30" s="194"/>
      <c r="AE30" s="194"/>
      <c r="AK30" s="193">
        <f>ROUND(AW94, 2)</f>
        <v>0</v>
      </c>
      <c r="AL30" s="194"/>
      <c r="AM30" s="194"/>
      <c r="AN30" s="194"/>
      <c r="AO30" s="194"/>
      <c r="AR30" s="36"/>
      <c r="BE30" s="198"/>
    </row>
    <row r="31" spans="2:71" s="2" customFormat="1" ht="14.4" hidden="1" customHeight="1">
      <c r="B31" s="36"/>
      <c r="F31" s="27" t="s">
        <v>42</v>
      </c>
      <c r="L31" s="195">
        <v>0.21</v>
      </c>
      <c r="M31" s="194"/>
      <c r="N31" s="194"/>
      <c r="O31" s="194"/>
      <c r="P31" s="194"/>
      <c r="W31" s="193">
        <f>ROUND(BB94, 2)</f>
        <v>0</v>
      </c>
      <c r="X31" s="194"/>
      <c r="Y31" s="194"/>
      <c r="Z31" s="194"/>
      <c r="AA31" s="194"/>
      <c r="AB31" s="194"/>
      <c r="AC31" s="194"/>
      <c r="AD31" s="194"/>
      <c r="AE31" s="194"/>
      <c r="AK31" s="193">
        <v>0</v>
      </c>
      <c r="AL31" s="194"/>
      <c r="AM31" s="194"/>
      <c r="AN31" s="194"/>
      <c r="AO31" s="194"/>
      <c r="AR31" s="36"/>
      <c r="BE31" s="198"/>
    </row>
    <row r="32" spans="2:71" s="2" customFormat="1" ht="14.4" hidden="1" customHeight="1">
      <c r="B32" s="36"/>
      <c r="F32" s="27" t="s">
        <v>43</v>
      </c>
      <c r="L32" s="195">
        <v>0.12</v>
      </c>
      <c r="M32" s="194"/>
      <c r="N32" s="194"/>
      <c r="O32" s="194"/>
      <c r="P32" s="194"/>
      <c r="W32" s="193">
        <f>ROUND(BC94, 2)</f>
        <v>0</v>
      </c>
      <c r="X32" s="194"/>
      <c r="Y32" s="194"/>
      <c r="Z32" s="194"/>
      <c r="AA32" s="194"/>
      <c r="AB32" s="194"/>
      <c r="AC32" s="194"/>
      <c r="AD32" s="194"/>
      <c r="AE32" s="194"/>
      <c r="AK32" s="193">
        <v>0</v>
      </c>
      <c r="AL32" s="194"/>
      <c r="AM32" s="194"/>
      <c r="AN32" s="194"/>
      <c r="AO32" s="194"/>
      <c r="AR32" s="36"/>
      <c r="BE32" s="198"/>
    </row>
    <row r="33" spans="2:57" s="2" customFormat="1" ht="14.4" hidden="1" customHeight="1">
      <c r="B33" s="36"/>
      <c r="F33" s="27" t="s">
        <v>44</v>
      </c>
      <c r="L33" s="195">
        <v>0</v>
      </c>
      <c r="M33" s="194"/>
      <c r="N33" s="194"/>
      <c r="O33" s="194"/>
      <c r="P33" s="194"/>
      <c r="W33" s="193">
        <f>ROUND(BD94, 2)</f>
        <v>0</v>
      </c>
      <c r="X33" s="194"/>
      <c r="Y33" s="194"/>
      <c r="Z33" s="194"/>
      <c r="AA33" s="194"/>
      <c r="AB33" s="194"/>
      <c r="AC33" s="194"/>
      <c r="AD33" s="194"/>
      <c r="AE33" s="194"/>
      <c r="AK33" s="193">
        <v>0</v>
      </c>
      <c r="AL33" s="194"/>
      <c r="AM33" s="194"/>
      <c r="AN33" s="194"/>
      <c r="AO33" s="194"/>
      <c r="AR33" s="36"/>
      <c r="BE33" s="198"/>
    </row>
    <row r="34" spans="2:57" s="1" customFormat="1" ht="6.9" customHeight="1">
      <c r="B34" s="32"/>
      <c r="AR34" s="32"/>
      <c r="BE34" s="197"/>
    </row>
    <row r="35" spans="2:57" s="1" customFormat="1" ht="25.95" customHeight="1">
      <c r="B35" s="32"/>
      <c r="C35" s="37"/>
      <c r="D35" s="38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46</v>
      </c>
      <c r="U35" s="39"/>
      <c r="V35" s="39"/>
      <c r="W35" s="39"/>
      <c r="X35" s="228" t="s">
        <v>47</v>
      </c>
      <c r="Y35" s="229"/>
      <c r="Z35" s="229"/>
      <c r="AA35" s="229"/>
      <c r="AB35" s="229"/>
      <c r="AC35" s="39"/>
      <c r="AD35" s="39"/>
      <c r="AE35" s="39"/>
      <c r="AF35" s="39"/>
      <c r="AG35" s="39"/>
      <c r="AH35" s="39"/>
      <c r="AI35" s="39"/>
      <c r="AJ35" s="39"/>
      <c r="AK35" s="230">
        <f>SUM(AK26:AK33)</f>
        <v>0</v>
      </c>
      <c r="AL35" s="229"/>
      <c r="AM35" s="229"/>
      <c r="AN35" s="229"/>
      <c r="AO35" s="231"/>
      <c r="AP35" s="37"/>
      <c r="AQ35" s="37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1" t="s">
        <v>48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49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3.2">
      <c r="B60" s="32"/>
      <c r="D60" s="43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50</v>
      </c>
      <c r="AI60" s="34"/>
      <c r="AJ60" s="34"/>
      <c r="AK60" s="34"/>
      <c r="AL60" s="34"/>
      <c r="AM60" s="43" t="s">
        <v>51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.2">
      <c r="B64" s="32"/>
      <c r="D64" s="41" t="s">
        <v>52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53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3.2">
      <c r="B75" s="32"/>
      <c r="D75" s="43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50</v>
      </c>
      <c r="AI75" s="34"/>
      <c r="AJ75" s="34"/>
      <c r="AK75" s="34"/>
      <c r="AL75" s="34"/>
      <c r="AM75" s="43" t="s">
        <v>51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0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0" s="1" customFormat="1" ht="24.9" customHeight="1">
      <c r="B82" s="32"/>
      <c r="C82" s="21" t="s">
        <v>54</v>
      </c>
      <c r="AR82" s="32"/>
    </row>
    <row r="83" spans="1:90" s="1" customFormat="1" ht="6.9" customHeight="1">
      <c r="B83" s="32"/>
      <c r="AR83" s="32"/>
    </row>
    <row r="84" spans="1:90" s="3" customFormat="1" ht="12" customHeight="1">
      <c r="B84" s="48"/>
      <c r="C84" s="27" t="s">
        <v>13</v>
      </c>
      <c r="L84" s="3">
        <f>K5</f>
        <v>0</v>
      </c>
      <c r="AR84" s="48"/>
    </row>
    <row r="85" spans="1:90" s="4" customFormat="1" ht="36.9" customHeight="1">
      <c r="B85" s="49"/>
      <c r="C85" s="50" t="s">
        <v>16</v>
      </c>
      <c r="L85" s="219" t="s">
        <v>489</v>
      </c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R85" s="49"/>
    </row>
    <row r="86" spans="1:90" s="1" customFormat="1" ht="6.9" customHeight="1">
      <c r="B86" s="32"/>
      <c r="AR86" s="32"/>
    </row>
    <row r="87" spans="1:90" s="1" customFormat="1" ht="12" customHeight="1">
      <c r="B87" s="32"/>
      <c r="C87" s="27" t="s">
        <v>19</v>
      </c>
      <c r="L87" s="51" t="str">
        <f>IF(K8="","",K8)</f>
        <v>Zubří</v>
      </c>
      <c r="AI87" s="27" t="s">
        <v>21</v>
      </c>
      <c r="AM87" s="221" t="str">
        <f>IF(AN8= "","",AN8)</f>
        <v>21. 2. 2024</v>
      </c>
      <c r="AN87" s="221"/>
      <c r="AR87" s="32"/>
    </row>
    <row r="88" spans="1:90" s="1" customFormat="1" ht="6.9" customHeight="1">
      <c r="B88" s="32"/>
      <c r="AR88" s="32"/>
    </row>
    <row r="89" spans="1:90" s="1" customFormat="1" ht="15.15" customHeight="1">
      <c r="B89" s="32"/>
      <c r="C89" s="27" t="s">
        <v>23</v>
      </c>
      <c r="L89" s="3" t="str">
        <f>IF(E11= "","",E11)</f>
        <v>Město zubří</v>
      </c>
      <c r="AI89" s="27" t="s">
        <v>29</v>
      </c>
      <c r="AM89" s="222" t="str">
        <f>IF(E17="","",E17)</f>
        <v xml:space="preserve"> </v>
      </c>
      <c r="AN89" s="223"/>
      <c r="AO89" s="223"/>
      <c r="AP89" s="223"/>
      <c r="AR89" s="32"/>
      <c r="AS89" s="224" t="s">
        <v>55</v>
      </c>
      <c r="AT89" s="225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0" s="1" customFormat="1" ht="15.15" customHeight="1">
      <c r="B90" s="32"/>
      <c r="C90" s="27" t="s">
        <v>27</v>
      </c>
      <c r="L90" s="3" t="str">
        <f>IF(E14= "Vyplň údaj","",E14)</f>
        <v/>
      </c>
      <c r="AI90" s="27" t="s">
        <v>32</v>
      </c>
      <c r="AM90" s="222" t="str">
        <f>IF(E20="","",E20)</f>
        <v>Fajfrová Irena</v>
      </c>
      <c r="AN90" s="223"/>
      <c r="AO90" s="223"/>
      <c r="AP90" s="223"/>
      <c r="AR90" s="32"/>
      <c r="AS90" s="226"/>
      <c r="AT90" s="227"/>
      <c r="BD90" s="56"/>
    </row>
    <row r="91" spans="1:90" s="1" customFormat="1" ht="10.95" customHeight="1">
      <c r="B91" s="32"/>
      <c r="AR91" s="32"/>
      <c r="AS91" s="226"/>
      <c r="AT91" s="227"/>
      <c r="BD91" s="56"/>
    </row>
    <row r="92" spans="1:90" s="1" customFormat="1" ht="29.25" customHeight="1">
      <c r="B92" s="32"/>
      <c r="C92" s="214" t="s">
        <v>56</v>
      </c>
      <c r="D92" s="215"/>
      <c r="E92" s="215"/>
      <c r="F92" s="215"/>
      <c r="G92" s="215"/>
      <c r="H92" s="57"/>
      <c r="I92" s="216" t="s">
        <v>57</v>
      </c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7" t="s">
        <v>58</v>
      </c>
      <c r="AH92" s="215"/>
      <c r="AI92" s="215"/>
      <c r="AJ92" s="215"/>
      <c r="AK92" s="215"/>
      <c r="AL92" s="215"/>
      <c r="AM92" s="215"/>
      <c r="AN92" s="216" t="s">
        <v>59</v>
      </c>
      <c r="AO92" s="215"/>
      <c r="AP92" s="218"/>
      <c r="AQ92" s="58" t="s">
        <v>60</v>
      </c>
      <c r="AR92" s="32"/>
      <c r="AS92" s="59" t="s">
        <v>61</v>
      </c>
      <c r="AT92" s="60" t="s">
        <v>62</v>
      </c>
      <c r="AU92" s="60" t="s">
        <v>63</v>
      </c>
      <c r="AV92" s="60" t="s">
        <v>64</v>
      </c>
      <c r="AW92" s="60" t="s">
        <v>65</v>
      </c>
      <c r="AX92" s="60" t="s">
        <v>66</v>
      </c>
      <c r="AY92" s="60" t="s">
        <v>67</v>
      </c>
      <c r="AZ92" s="60" t="s">
        <v>68</v>
      </c>
      <c r="BA92" s="60" t="s">
        <v>69</v>
      </c>
      <c r="BB92" s="60" t="s">
        <v>70</v>
      </c>
      <c r="BC92" s="60" t="s">
        <v>71</v>
      </c>
      <c r="BD92" s="61" t="s">
        <v>72</v>
      </c>
    </row>
    <row r="93" spans="1:90" s="1" customFormat="1" ht="10.95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0" s="5" customFormat="1" ht="32.4" customHeight="1">
      <c r="B94" s="63"/>
      <c r="C94" s="64" t="s">
        <v>73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11">
        <f>ROUND(AG95,2)</f>
        <v>0</v>
      </c>
      <c r="AH94" s="211"/>
      <c r="AI94" s="211"/>
      <c r="AJ94" s="211"/>
      <c r="AK94" s="211"/>
      <c r="AL94" s="211"/>
      <c r="AM94" s="211"/>
      <c r="AN94" s="212">
        <f>SUM(AG94,AT94)</f>
        <v>0</v>
      </c>
      <c r="AO94" s="212"/>
      <c r="AP94" s="212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74</v>
      </c>
      <c r="BT94" s="72" t="s">
        <v>75</v>
      </c>
      <c r="BV94" s="72" t="s">
        <v>76</v>
      </c>
      <c r="BW94" s="72" t="s">
        <v>4</v>
      </c>
      <c r="BX94" s="72" t="s">
        <v>77</v>
      </c>
      <c r="CL94" s="72" t="s">
        <v>1</v>
      </c>
    </row>
    <row r="95" spans="1:90" s="6" customFormat="1" ht="24.75" customHeight="1">
      <c r="A95" s="73" t="s">
        <v>78</v>
      </c>
      <c r="B95" s="74"/>
      <c r="C95" s="75"/>
      <c r="D95" s="210"/>
      <c r="E95" s="210"/>
      <c r="F95" s="210"/>
      <c r="G95" s="210"/>
      <c r="H95" s="210"/>
      <c r="I95" s="76"/>
      <c r="J95" s="210" t="s">
        <v>490</v>
      </c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08">
        <f>'Zubri007 - Parkoviště na ...'!J28</f>
        <v>0</v>
      </c>
      <c r="AH95" s="209"/>
      <c r="AI95" s="209"/>
      <c r="AJ95" s="209"/>
      <c r="AK95" s="209"/>
      <c r="AL95" s="209"/>
      <c r="AM95" s="209"/>
      <c r="AN95" s="208">
        <f>SUM(AG95,AT95)</f>
        <v>0</v>
      </c>
      <c r="AO95" s="209"/>
      <c r="AP95" s="209"/>
      <c r="AQ95" s="77" t="s">
        <v>79</v>
      </c>
      <c r="AR95" s="74"/>
      <c r="AS95" s="78">
        <v>0</v>
      </c>
      <c r="AT95" s="79">
        <f>ROUND(SUM(AV95:AW95),2)</f>
        <v>0</v>
      </c>
      <c r="AU95" s="80">
        <f>'Zubri007 - Parkoviště na ...'!P124</f>
        <v>0</v>
      </c>
      <c r="AV95" s="79">
        <f>'Zubri007 - Parkoviště na ...'!J31</f>
        <v>0</v>
      </c>
      <c r="AW95" s="79">
        <f>'Zubri007 - Parkoviště na ...'!J32</f>
        <v>0</v>
      </c>
      <c r="AX95" s="79">
        <f>'Zubri007 - Parkoviště na ...'!J33</f>
        <v>0</v>
      </c>
      <c r="AY95" s="79">
        <f>'Zubri007 - Parkoviště na ...'!J34</f>
        <v>0</v>
      </c>
      <c r="AZ95" s="79">
        <f>'Zubri007 - Parkoviště na ...'!F31</f>
        <v>0</v>
      </c>
      <c r="BA95" s="79">
        <f>'Zubri007 - Parkoviště na ...'!F32</f>
        <v>0</v>
      </c>
      <c r="BB95" s="79">
        <f>'Zubri007 - Parkoviště na ...'!F33</f>
        <v>0</v>
      </c>
      <c r="BC95" s="79">
        <f>'Zubri007 - Parkoviště na ...'!F34</f>
        <v>0</v>
      </c>
      <c r="BD95" s="81">
        <f>'Zubri007 - Parkoviště na ...'!F35</f>
        <v>0</v>
      </c>
      <c r="BT95" s="82" t="s">
        <v>80</v>
      </c>
      <c r="BU95" s="82" t="s">
        <v>81</v>
      </c>
      <c r="BV95" s="82" t="s">
        <v>76</v>
      </c>
      <c r="BW95" s="82" t="s">
        <v>4</v>
      </c>
      <c r="BX95" s="82" t="s">
        <v>77</v>
      </c>
      <c r="CL95" s="82" t="s">
        <v>1</v>
      </c>
    </row>
    <row r="96" spans="1:90" s="1" customFormat="1" ht="30" customHeight="1">
      <c r="B96" s="32"/>
      <c r="AR96" s="32"/>
    </row>
    <row r="97" spans="2:44" s="1" customFormat="1" ht="6.9" customHeight="1"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2"/>
    </row>
  </sheetData>
  <mergeCells count="42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Zubri007 - Parkoviště na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76"/>
  <sheetViews>
    <sheetView showGridLines="0" tabSelected="1" topLeftCell="B48" workbookViewId="0">
      <selection activeCell="F20" sqref="F20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13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7" t="s">
        <v>4</v>
      </c>
      <c r="AZ2" s="83" t="s">
        <v>82</v>
      </c>
      <c r="BA2" s="83" t="s">
        <v>1</v>
      </c>
      <c r="BB2" s="83" t="s">
        <v>1</v>
      </c>
      <c r="BC2" s="83" t="s">
        <v>83</v>
      </c>
      <c r="BD2" s="83" t="s">
        <v>84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  <c r="AZ3" s="83" t="s">
        <v>46</v>
      </c>
      <c r="BA3" s="83" t="s">
        <v>1</v>
      </c>
      <c r="BB3" s="83" t="s">
        <v>1</v>
      </c>
      <c r="BC3" s="83" t="s">
        <v>85</v>
      </c>
      <c r="BD3" s="83" t="s">
        <v>84</v>
      </c>
    </row>
    <row r="4" spans="2:56" ht="24.9" customHeight="1">
      <c r="B4" s="20"/>
      <c r="D4" s="21" t="s">
        <v>86</v>
      </c>
      <c r="L4" s="20"/>
      <c r="M4" s="84" t="s">
        <v>10</v>
      </c>
      <c r="AT4" s="17" t="s">
        <v>3</v>
      </c>
      <c r="AZ4" s="83" t="s">
        <v>87</v>
      </c>
      <c r="BA4" s="83" t="s">
        <v>1</v>
      </c>
      <c r="BB4" s="83" t="s">
        <v>1</v>
      </c>
      <c r="BC4" s="83" t="s">
        <v>88</v>
      </c>
      <c r="BD4" s="83" t="s">
        <v>84</v>
      </c>
    </row>
    <row r="5" spans="2:56" ht="6.9" customHeight="1">
      <c r="B5" s="20"/>
      <c r="L5" s="20"/>
      <c r="AZ5" s="83" t="s">
        <v>89</v>
      </c>
      <c r="BA5" s="83" t="s">
        <v>1</v>
      </c>
      <c r="BB5" s="83" t="s">
        <v>1</v>
      </c>
      <c r="BC5" s="83" t="s">
        <v>90</v>
      </c>
      <c r="BD5" s="83" t="s">
        <v>84</v>
      </c>
    </row>
    <row r="6" spans="2:56" s="1" customFormat="1" ht="12" customHeight="1">
      <c r="B6" s="32"/>
      <c r="D6" s="27" t="s">
        <v>16</v>
      </c>
      <c r="L6" s="32"/>
      <c r="AZ6" s="83" t="s">
        <v>91</v>
      </c>
      <c r="BA6" s="83" t="s">
        <v>1</v>
      </c>
      <c r="BB6" s="83" t="s">
        <v>1</v>
      </c>
      <c r="BC6" s="83" t="s">
        <v>92</v>
      </c>
      <c r="BD6" s="83" t="s">
        <v>84</v>
      </c>
    </row>
    <row r="7" spans="2:56" s="1" customFormat="1" ht="16.5" customHeight="1">
      <c r="B7" s="32"/>
      <c r="E7" s="219" t="s">
        <v>487</v>
      </c>
      <c r="F7" s="232"/>
      <c r="G7" s="232"/>
      <c r="H7" s="232"/>
      <c r="L7" s="32"/>
      <c r="AZ7" s="83" t="s">
        <v>93</v>
      </c>
      <c r="BA7" s="83" t="s">
        <v>1</v>
      </c>
      <c r="BB7" s="83" t="s">
        <v>1</v>
      </c>
      <c r="BC7" s="83" t="s">
        <v>94</v>
      </c>
      <c r="BD7" s="83" t="s">
        <v>84</v>
      </c>
    </row>
    <row r="8" spans="2:56" s="1" customFormat="1">
      <c r="B8" s="32"/>
      <c r="L8" s="32"/>
      <c r="AZ8" s="83" t="s">
        <v>95</v>
      </c>
      <c r="BA8" s="83" t="s">
        <v>1</v>
      </c>
      <c r="BB8" s="83" t="s">
        <v>1</v>
      </c>
      <c r="BC8" s="83" t="s">
        <v>96</v>
      </c>
      <c r="BD8" s="83" t="s">
        <v>84</v>
      </c>
    </row>
    <row r="9" spans="2:56" s="1" customFormat="1" ht="12" customHeight="1">
      <c r="B9" s="32"/>
      <c r="D9" s="27" t="s">
        <v>17</v>
      </c>
      <c r="F9" s="25" t="s">
        <v>1</v>
      </c>
      <c r="I9" s="27" t="s">
        <v>18</v>
      </c>
      <c r="J9" s="25" t="s">
        <v>1</v>
      </c>
      <c r="L9" s="32"/>
    </row>
    <row r="10" spans="2:56" s="1" customFormat="1" ht="12" customHeight="1">
      <c r="B10" s="32"/>
      <c r="D10" s="27" t="s">
        <v>19</v>
      </c>
      <c r="F10" s="25" t="s">
        <v>20</v>
      </c>
      <c r="I10" s="27" t="s">
        <v>21</v>
      </c>
      <c r="J10" s="52" t="str">
        <f>'Rekapitulace stavby'!AN8</f>
        <v>21. 2. 2024</v>
      </c>
      <c r="L10" s="32"/>
    </row>
    <row r="11" spans="2:56" s="1" customFormat="1" ht="10.95" customHeight="1">
      <c r="B11" s="32"/>
      <c r="L11" s="32"/>
    </row>
    <row r="12" spans="2:56" s="1" customFormat="1" ht="12" customHeight="1">
      <c r="B12" s="32"/>
      <c r="D12" s="27" t="s">
        <v>23</v>
      </c>
      <c r="I12" s="27" t="s">
        <v>24</v>
      </c>
      <c r="J12" s="25" t="s">
        <v>1</v>
      </c>
      <c r="L12" s="32"/>
    </row>
    <row r="13" spans="2:56" s="1" customFormat="1" ht="18" customHeight="1">
      <c r="B13" s="32"/>
      <c r="E13" s="25" t="s">
        <v>25</v>
      </c>
      <c r="I13" s="27" t="s">
        <v>26</v>
      </c>
      <c r="J13" s="25" t="s">
        <v>1</v>
      </c>
      <c r="L13" s="32"/>
    </row>
    <row r="14" spans="2:56" s="1" customFormat="1" ht="6.9" customHeight="1">
      <c r="B14" s="32"/>
      <c r="L14" s="32"/>
    </row>
    <row r="15" spans="2:56" s="1" customFormat="1" ht="12" customHeight="1">
      <c r="B15" s="32"/>
      <c r="D15" s="27" t="s">
        <v>27</v>
      </c>
      <c r="I15" s="27" t="s">
        <v>24</v>
      </c>
      <c r="J15" s="28" t="str">
        <f>'Rekapitulace stavby'!AN13</f>
        <v>Vyplň údaj</v>
      </c>
      <c r="L15" s="32"/>
    </row>
    <row r="16" spans="2:56" s="1" customFormat="1" ht="18" customHeight="1">
      <c r="B16" s="32"/>
      <c r="E16" s="233" t="str">
        <f>'Rekapitulace stavby'!E14</f>
        <v>Vyplň údaj</v>
      </c>
      <c r="F16" s="199"/>
      <c r="G16" s="199"/>
      <c r="H16" s="199"/>
      <c r="I16" s="27" t="s">
        <v>26</v>
      </c>
      <c r="J16" s="28" t="str">
        <f>'Rekapitulace stavby'!AN14</f>
        <v>Vyplň údaj</v>
      </c>
      <c r="L16" s="32"/>
    </row>
    <row r="17" spans="2:12" s="1" customFormat="1" ht="6.9" customHeight="1">
      <c r="B17" s="32"/>
      <c r="L17" s="32"/>
    </row>
    <row r="18" spans="2:12" s="1" customFormat="1" ht="12" customHeight="1">
      <c r="B18" s="32"/>
      <c r="D18" s="27" t="s">
        <v>29</v>
      </c>
      <c r="I18" s="27" t="s">
        <v>24</v>
      </c>
      <c r="J18" s="25" t="str">
        <f>IF('Rekapitulace stavby'!AN16="","",'Rekapitulace stavby'!AN16)</f>
        <v/>
      </c>
      <c r="L18" s="32"/>
    </row>
    <row r="19" spans="2:12" s="1" customFormat="1" ht="18" customHeight="1">
      <c r="B19" s="32"/>
      <c r="E19" s="25" t="str">
        <f>IF('Rekapitulace stavby'!E17="","",'Rekapitulace stavby'!E17)</f>
        <v xml:space="preserve"> </v>
      </c>
      <c r="I19" s="27" t="s">
        <v>26</v>
      </c>
      <c r="J19" s="25" t="str">
        <f>IF('Rekapitulace stavby'!AN17="","",'Rekapitulace stavby'!AN17)</f>
        <v/>
      </c>
      <c r="L19" s="32"/>
    </row>
    <row r="20" spans="2:12" s="1" customFormat="1" ht="6.9" customHeight="1">
      <c r="B20" s="32"/>
      <c r="L20" s="32"/>
    </row>
    <row r="21" spans="2:12" s="1" customFormat="1" ht="12" customHeight="1">
      <c r="B21" s="32"/>
      <c r="D21" s="27" t="s">
        <v>32</v>
      </c>
      <c r="I21" s="27" t="s">
        <v>24</v>
      </c>
      <c r="J21" s="25" t="s">
        <v>1</v>
      </c>
      <c r="L21" s="32"/>
    </row>
    <row r="22" spans="2:12" s="1" customFormat="1" ht="18" customHeight="1">
      <c r="B22" s="32"/>
      <c r="E22" s="25" t="s">
        <v>33</v>
      </c>
      <c r="I22" s="27" t="s">
        <v>26</v>
      </c>
      <c r="J22" s="25" t="s">
        <v>1</v>
      </c>
      <c r="L22" s="32"/>
    </row>
    <row r="23" spans="2:12" s="1" customFormat="1" ht="6.9" customHeight="1">
      <c r="B23" s="32"/>
      <c r="L23" s="32"/>
    </row>
    <row r="24" spans="2:12" s="1" customFormat="1" ht="12" customHeight="1">
      <c r="B24" s="32"/>
      <c r="D24" s="27" t="s">
        <v>34</v>
      </c>
      <c r="L24" s="32"/>
    </row>
    <row r="25" spans="2:12" s="7" customFormat="1" ht="16.5" customHeight="1">
      <c r="B25" s="85"/>
      <c r="E25" s="204" t="s">
        <v>1</v>
      </c>
      <c r="F25" s="204"/>
      <c r="G25" s="204"/>
      <c r="H25" s="204"/>
      <c r="L25" s="85"/>
    </row>
    <row r="26" spans="2:12" s="1" customFormat="1" ht="6.9" customHeight="1">
      <c r="B26" s="32"/>
      <c r="L26" s="32"/>
    </row>
    <row r="27" spans="2:12" s="1" customFormat="1" ht="6.9" customHeight="1">
      <c r="B27" s="32"/>
      <c r="D27" s="53"/>
      <c r="E27" s="53"/>
      <c r="F27" s="53"/>
      <c r="G27" s="53"/>
      <c r="H27" s="53"/>
      <c r="I27" s="53"/>
      <c r="J27" s="53"/>
      <c r="K27" s="53"/>
      <c r="L27" s="32"/>
    </row>
    <row r="28" spans="2:12" s="1" customFormat="1" ht="25.35" customHeight="1">
      <c r="B28" s="32"/>
      <c r="D28" s="86" t="s">
        <v>35</v>
      </c>
      <c r="J28" s="66">
        <f>ROUND(J124, 2)</f>
        <v>0</v>
      </c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14.4" customHeight="1">
      <c r="B30" s="32"/>
      <c r="F30" s="35" t="s">
        <v>37</v>
      </c>
      <c r="I30" s="35" t="s">
        <v>36</v>
      </c>
      <c r="J30" s="35" t="s">
        <v>38</v>
      </c>
      <c r="L30" s="32"/>
    </row>
    <row r="31" spans="2:12" s="1" customFormat="1" ht="14.4" customHeight="1">
      <c r="B31" s="32"/>
      <c r="D31" s="55" t="s">
        <v>39</v>
      </c>
      <c r="E31" s="27" t="s">
        <v>40</v>
      </c>
      <c r="F31" s="87">
        <f>ROUND((SUM(BE124:BE275)),  2)</f>
        <v>0</v>
      </c>
      <c r="I31" s="88">
        <v>0.21</v>
      </c>
      <c r="J31" s="87">
        <f>ROUND(((SUM(BE124:BE275))*I31),  2)</f>
        <v>0</v>
      </c>
      <c r="L31" s="32"/>
    </row>
    <row r="32" spans="2:12" s="1" customFormat="1" ht="14.4" customHeight="1">
      <c r="B32" s="32"/>
      <c r="E32" s="27" t="s">
        <v>41</v>
      </c>
      <c r="F32" s="87">
        <f>ROUND((SUM(BF124:BF275)),  2)</f>
        <v>0</v>
      </c>
      <c r="I32" s="88">
        <v>0.12</v>
      </c>
      <c r="J32" s="87">
        <f>ROUND(((SUM(BF124:BF275))*I32),  2)</f>
        <v>0</v>
      </c>
      <c r="L32" s="32"/>
    </row>
    <row r="33" spans="2:12" s="1" customFormat="1" ht="14.4" hidden="1" customHeight="1">
      <c r="B33" s="32"/>
      <c r="E33" s="27" t="s">
        <v>42</v>
      </c>
      <c r="F33" s="87">
        <f>ROUND((SUM(BG124:BG275)),  2)</f>
        <v>0</v>
      </c>
      <c r="I33" s="88">
        <v>0.21</v>
      </c>
      <c r="J33" s="87">
        <f>0</f>
        <v>0</v>
      </c>
      <c r="L33" s="32"/>
    </row>
    <row r="34" spans="2:12" s="1" customFormat="1" ht="14.4" hidden="1" customHeight="1">
      <c r="B34" s="32"/>
      <c r="E34" s="27" t="s">
        <v>43</v>
      </c>
      <c r="F34" s="87">
        <f>ROUND((SUM(BH124:BH275)),  2)</f>
        <v>0</v>
      </c>
      <c r="I34" s="88">
        <v>0.12</v>
      </c>
      <c r="J34" s="87">
        <f>0</f>
        <v>0</v>
      </c>
      <c r="L34" s="32"/>
    </row>
    <row r="35" spans="2:12" s="1" customFormat="1" ht="14.4" hidden="1" customHeight="1">
      <c r="B35" s="32"/>
      <c r="E35" s="27" t="s">
        <v>44</v>
      </c>
      <c r="F35" s="87">
        <f>ROUND((SUM(BI124:BI275)),  2)</f>
        <v>0</v>
      </c>
      <c r="I35" s="88">
        <v>0</v>
      </c>
      <c r="J35" s="87">
        <f>0</f>
        <v>0</v>
      </c>
      <c r="L35" s="32"/>
    </row>
    <row r="36" spans="2:12" s="1" customFormat="1" ht="6.9" customHeight="1">
      <c r="B36" s="32"/>
      <c r="L36" s="32"/>
    </row>
    <row r="37" spans="2:12" s="1" customFormat="1" ht="25.35" customHeight="1">
      <c r="B37" s="32"/>
      <c r="C37" s="89"/>
      <c r="D37" s="90" t="s">
        <v>45</v>
      </c>
      <c r="E37" s="57"/>
      <c r="F37" s="57"/>
      <c r="G37" s="91" t="s">
        <v>46</v>
      </c>
      <c r="H37" s="92" t="s">
        <v>47</v>
      </c>
      <c r="I37" s="57"/>
      <c r="J37" s="93">
        <f>SUM(J28:J35)</f>
        <v>0</v>
      </c>
      <c r="K37" s="94"/>
      <c r="L37" s="32"/>
    </row>
    <row r="38" spans="2:12" s="1" customFormat="1" ht="14.4" customHeight="1">
      <c r="B38" s="32"/>
      <c r="L38" s="32"/>
    </row>
    <row r="39" spans="2:12" ht="14.4" customHeight="1">
      <c r="B39" s="20"/>
      <c r="L39" s="20"/>
    </row>
    <row r="40" spans="2:12" ht="14.4" customHeight="1">
      <c r="B40" s="20"/>
      <c r="L40" s="20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3" t="s">
        <v>50</v>
      </c>
      <c r="E61" s="34"/>
      <c r="F61" s="95" t="s">
        <v>51</v>
      </c>
      <c r="G61" s="43" t="s">
        <v>50</v>
      </c>
      <c r="H61" s="34"/>
      <c r="I61" s="34"/>
      <c r="J61" s="96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3" t="s">
        <v>50</v>
      </c>
      <c r="E76" s="34"/>
      <c r="F76" s="95" t="s">
        <v>51</v>
      </c>
      <c r="G76" s="43" t="s">
        <v>50</v>
      </c>
      <c r="H76" s="34"/>
      <c r="I76" s="34"/>
      <c r="J76" s="96" t="s">
        <v>51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97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19" t="str">
        <f>E7</f>
        <v>Parkoviště na Sídlišti 6.května Zubří - u MK před MŠ</v>
      </c>
      <c r="F85" s="232"/>
      <c r="G85" s="232"/>
      <c r="H85" s="232"/>
      <c r="L85" s="32"/>
    </row>
    <row r="86" spans="2:47" s="1" customFormat="1" ht="6.9" customHeight="1">
      <c r="B86" s="32"/>
      <c r="L86" s="32"/>
    </row>
    <row r="87" spans="2:47" s="1" customFormat="1" ht="12" customHeight="1">
      <c r="B87" s="32"/>
      <c r="C87" s="27" t="s">
        <v>19</v>
      </c>
      <c r="F87" s="25" t="str">
        <f>F10</f>
        <v>Zubří</v>
      </c>
      <c r="I87" s="27" t="s">
        <v>21</v>
      </c>
      <c r="J87" s="52" t="str">
        <f>IF(J10="","",J10)</f>
        <v>21. 2. 2024</v>
      </c>
      <c r="L87" s="32"/>
    </row>
    <row r="88" spans="2:47" s="1" customFormat="1" ht="6.9" customHeight="1">
      <c r="B88" s="32"/>
      <c r="L88" s="32"/>
    </row>
    <row r="89" spans="2:47" s="1" customFormat="1" ht="15.15" customHeight="1">
      <c r="B89" s="32"/>
      <c r="C89" s="27" t="s">
        <v>23</v>
      </c>
      <c r="F89" s="25" t="str">
        <f>E13</f>
        <v>Město zubří</v>
      </c>
      <c r="I89" s="27" t="s">
        <v>29</v>
      </c>
      <c r="J89" s="30" t="str">
        <f>E19</f>
        <v xml:space="preserve"> </v>
      </c>
      <c r="L89" s="32"/>
    </row>
    <row r="90" spans="2:47" s="1" customFormat="1" ht="15.15" customHeight="1">
      <c r="B90" s="32"/>
      <c r="C90" s="27" t="s">
        <v>27</v>
      </c>
      <c r="F90" s="25" t="str">
        <f>IF(E16="","",E16)</f>
        <v>Vyplň údaj</v>
      </c>
      <c r="I90" s="27" t="s">
        <v>32</v>
      </c>
      <c r="J90" s="30" t="str">
        <f>E22</f>
        <v>Fajfrová Irena</v>
      </c>
      <c r="L90" s="32"/>
    </row>
    <row r="91" spans="2:47" s="1" customFormat="1" ht="10.35" customHeight="1">
      <c r="B91" s="32"/>
      <c r="L91" s="32"/>
    </row>
    <row r="92" spans="2:47" s="1" customFormat="1" ht="29.25" customHeight="1">
      <c r="B92" s="32"/>
      <c r="C92" s="97" t="s">
        <v>98</v>
      </c>
      <c r="D92" s="89"/>
      <c r="E92" s="89"/>
      <c r="F92" s="89"/>
      <c r="G92" s="89"/>
      <c r="H92" s="89"/>
      <c r="I92" s="89"/>
      <c r="J92" s="98" t="s">
        <v>99</v>
      </c>
      <c r="K92" s="89"/>
      <c r="L92" s="32"/>
    </row>
    <row r="93" spans="2:47" s="1" customFormat="1" ht="10.35" customHeight="1">
      <c r="B93" s="32"/>
      <c r="L93" s="32"/>
    </row>
    <row r="94" spans="2:47" s="1" customFormat="1" ht="22.95" customHeight="1">
      <c r="B94" s="32"/>
      <c r="C94" s="99" t="s">
        <v>100</v>
      </c>
      <c r="J94" s="66">
        <f>J124</f>
        <v>0</v>
      </c>
      <c r="L94" s="32"/>
      <c r="AU94" s="17" t="s">
        <v>101</v>
      </c>
    </row>
    <row r="95" spans="2:47" s="8" customFormat="1" ht="24.9" customHeight="1">
      <c r="B95" s="100"/>
      <c r="D95" s="101" t="s">
        <v>102</v>
      </c>
      <c r="E95" s="102"/>
      <c r="F95" s="102"/>
      <c r="G95" s="102"/>
      <c r="H95" s="102"/>
      <c r="I95" s="102"/>
      <c r="J95" s="103">
        <f>J125</f>
        <v>0</v>
      </c>
      <c r="L95" s="100"/>
    </row>
    <row r="96" spans="2:47" s="9" customFormat="1" ht="19.95" customHeight="1">
      <c r="B96" s="104"/>
      <c r="D96" s="105" t="s">
        <v>103</v>
      </c>
      <c r="E96" s="106"/>
      <c r="F96" s="106"/>
      <c r="G96" s="106"/>
      <c r="H96" s="106"/>
      <c r="I96" s="106"/>
      <c r="J96" s="107">
        <f>J126</f>
        <v>0</v>
      </c>
      <c r="L96" s="104"/>
    </row>
    <row r="97" spans="2:12" s="9" customFormat="1" ht="19.95" customHeight="1">
      <c r="B97" s="104"/>
      <c r="D97" s="105" t="s">
        <v>104</v>
      </c>
      <c r="E97" s="106"/>
      <c r="F97" s="106"/>
      <c r="G97" s="106"/>
      <c r="H97" s="106"/>
      <c r="I97" s="106"/>
      <c r="J97" s="107">
        <f>J175</f>
        <v>0</v>
      </c>
      <c r="L97" s="104"/>
    </row>
    <row r="98" spans="2:12" s="9" customFormat="1" ht="19.95" customHeight="1">
      <c r="B98" s="104"/>
      <c r="D98" s="105" t="s">
        <v>105</v>
      </c>
      <c r="E98" s="106"/>
      <c r="F98" s="106"/>
      <c r="G98" s="106"/>
      <c r="H98" s="106"/>
      <c r="I98" s="106"/>
      <c r="J98" s="107">
        <f>J187</f>
        <v>0</v>
      </c>
      <c r="L98" s="104"/>
    </row>
    <row r="99" spans="2:12" s="9" customFormat="1" ht="19.95" customHeight="1">
      <c r="B99" s="104"/>
      <c r="D99" s="105" t="s">
        <v>106</v>
      </c>
      <c r="E99" s="106"/>
      <c r="F99" s="106"/>
      <c r="G99" s="106"/>
      <c r="H99" s="106"/>
      <c r="I99" s="106"/>
      <c r="J99" s="107">
        <f>J192</f>
        <v>0</v>
      </c>
      <c r="L99" s="104"/>
    </row>
    <row r="100" spans="2:12" s="9" customFormat="1" ht="19.95" customHeight="1">
      <c r="B100" s="104"/>
      <c r="D100" s="105" t="s">
        <v>107</v>
      </c>
      <c r="E100" s="106"/>
      <c r="F100" s="106"/>
      <c r="G100" s="106"/>
      <c r="H100" s="106"/>
      <c r="I100" s="106"/>
      <c r="J100" s="107">
        <f>J214</f>
        <v>0</v>
      </c>
      <c r="L100" s="104"/>
    </row>
    <row r="101" spans="2:12" s="9" customFormat="1" ht="19.95" customHeight="1">
      <c r="B101" s="104"/>
      <c r="D101" s="105" t="s">
        <v>108</v>
      </c>
      <c r="E101" s="106"/>
      <c r="F101" s="106"/>
      <c r="G101" s="106"/>
      <c r="H101" s="106"/>
      <c r="I101" s="106"/>
      <c r="J101" s="107">
        <f>J251</f>
        <v>0</v>
      </c>
      <c r="L101" s="104"/>
    </row>
    <row r="102" spans="2:12" s="9" customFormat="1" ht="19.95" customHeight="1">
      <c r="B102" s="104"/>
      <c r="D102" s="105" t="s">
        <v>109</v>
      </c>
      <c r="E102" s="106"/>
      <c r="F102" s="106"/>
      <c r="G102" s="106"/>
      <c r="H102" s="106"/>
      <c r="I102" s="106"/>
      <c r="J102" s="107">
        <f>J265</f>
        <v>0</v>
      </c>
      <c r="L102" s="104"/>
    </row>
    <row r="103" spans="2:12" s="8" customFormat="1" ht="24.9" customHeight="1">
      <c r="B103" s="100"/>
      <c r="D103" s="101" t="s">
        <v>110</v>
      </c>
      <c r="E103" s="102"/>
      <c r="F103" s="102"/>
      <c r="G103" s="102"/>
      <c r="H103" s="102"/>
      <c r="I103" s="102"/>
      <c r="J103" s="103">
        <f>J267</f>
        <v>0</v>
      </c>
      <c r="L103" s="100"/>
    </row>
    <row r="104" spans="2:12" s="9" customFormat="1" ht="19.95" customHeight="1">
      <c r="B104" s="104"/>
      <c r="D104" s="105" t="s">
        <v>111</v>
      </c>
      <c r="E104" s="106"/>
      <c r="F104" s="106"/>
      <c r="G104" s="106"/>
      <c r="H104" s="106"/>
      <c r="I104" s="106"/>
      <c r="J104" s="107">
        <f>J268</f>
        <v>0</v>
      </c>
      <c r="L104" s="104"/>
    </row>
    <row r="105" spans="2:12" s="9" customFormat="1" ht="19.95" customHeight="1">
      <c r="B105" s="104"/>
      <c r="D105" s="105" t="s">
        <v>112</v>
      </c>
      <c r="E105" s="106"/>
      <c r="F105" s="106"/>
      <c r="G105" s="106"/>
      <c r="H105" s="106"/>
      <c r="I105" s="106"/>
      <c r="J105" s="107">
        <f>J272</f>
        <v>0</v>
      </c>
      <c r="L105" s="104"/>
    </row>
    <row r="106" spans="2:12" s="9" customFormat="1" ht="19.95" customHeight="1">
      <c r="B106" s="104"/>
      <c r="D106" s="105" t="s">
        <v>113</v>
      </c>
      <c r="E106" s="106"/>
      <c r="F106" s="106"/>
      <c r="G106" s="106"/>
      <c r="H106" s="106"/>
      <c r="I106" s="106"/>
      <c r="J106" s="107">
        <f>J274</f>
        <v>0</v>
      </c>
      <c r="L106" s="104"/>
    </row>
    <row r="107" spans="2:12" s="1" customFormat="1" ht="21.75" customHeight="1">
      <c r="B107" s="32"/>
      <c r="L107" s="32"/>
    </row>
    <row r="108" spans="2:12" s="1" customFormat="1" ht="6.9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12" spans="2:12" s="1" customFormat="1" ht="6.9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65" s="1" customFormat="1" ht="24.9" customHeight="1">
      <c r="B113" s="32"/>
      <c r="C113" s="21" t="s">
        <v>114</v>
      </c>
      <c r="L113" s="32"/>
    </row>
    <row r="114" spans="2:65" s="1" customFormat="1" ht="6.9" customHeight="1">
      <c r="B114" s="32"/>
      <c r="L114" s="32"/>
    </row>
    <row r="115" spans="2:65" s="1" customFormat="1" ht="12" customHeight="1">
      <c r="B115" s="32"/>
      <c r="C115" s="27" t="s">
        <v>16</v>
      </c>
      <c r="L115" s="32"/>
    </row>
    <row r="116" spans="2:65" s="1" customFormat="1" ht="16.5" customHeight="1">
      <c r="B116" s="32"/>
      <c r="E116" s="219" t="str">
        <f>E7</f>
        <v>Parkoviště na Sídlišti 6.května Zubří - u MK před MŠ</v>
      </c>
      <c r="F116" s="232"/>
      <c r="G116" s="232"/>
      <c r="H116" s="232"/>
      <c r="L116" s="32"/>
    </row>
    <row r="117" spans="2:65" s="1" customFormat="1" ht="6.9" customHeight="1">
      <c r="B117" s="32"/>
      <c r="L117" s="32"/>
    </row>
    <row r="118" spans="2:65" s="1" customFormat="1" ht="12" customHeight="1">
      <c r="B118" s="32"/>
      <c r="C118" s="27" t="s">
        <v>19</v>
      </c>
      <c r="F118" s="25" t="str">
        <f>F10</f>
        <v>Zubří</v>
      </c>
      <c r="I118" s="27" t="s">
        <v>21</v>
      </c>
      <c r="J118" s="52" t="str">
        <f>IF(J10="","",J10)</f>
        <v>21. 2. 2024</v>
      </c>
      <c r="L118" s="32"/>
    </row>
    <row r="119" spans="2:65" s="1" customFormat="1" ht="6.9" customHeight="1">
      <c r="B119" s="32"/>
      <c r="L119" s="32"/>
    </row>
    <row r="120" spans="2:65" s="1" customFormat="1" ht="15.15" customHeight="1">
      <c r="B120" s="32"/>
      <c r="C120" s="27" t="s">
        <v>23</v>
      </c>
      <c r="F120" s="25" t="str">
        <f>E13</f>
        <v>Město zubří</v>
      </c>
      <c r="I120" s="27" t="s">
        <v>29</v>
      </c>
      <c r="J120" s="30" t="str">
        <f>E19</f>
        <v xml:space="preserve"> </v>
      </c>
      <c r="L120" s="32"/>
    </row>
    <row r="121" spans="2:65" s="1" customFormat="1" ht="15.15" customHeight="1">
      <c r="B121" s="32"/>
      <c r="C121" s="27" t="s">
        <v>27</v>
      </c>
      <c r="F121" s="25" t="str">
        <f>IF(E16="","",E16)</f>
        <v>Vyplň údaj</v>
      </c>
      <c r="I121" s="27" t="s">
        <v>32</v>
      </c>
      <c r="J121" s="30" t="str">
        <f>E22</f>
        <v>Fajfrová Irena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08"/>
      <c r="C123" s="109" t="s">
        <v>115</v>
      </c>
      <c r="D123" s="110" t="s">
        <v>60</v>
      </c>
      <c r="E123" s="110" t="s">
        <v>56</v>
      </c>
      <c r="F123" s="110" t="s">
        <v>57</v>
      </c>
      <c r="G123" s="110" t="s">
        <v>116</v>
      </c>
      <c r="H123" s="110" t="s">
        <v>117</v>
      </c>
      <c r="I123" s="110" t="s">
        <v>118</v>
      </c>
      <c r="J123" s="110" t="s">
        <v>99</v>
      </c>
      <c r="K123" s="111" t="s">
        <v>119</v>
      </c>
      <c r="L123" s="108"/>
      <c r="M123" s="59" t="s">
        <v>1</v>
      </c>
      <c r="N123" s="60" t="s">
        <v>39</v>
      </c>
      <c r="O123" s="60" t="s">
        <v>120</v>
      </c>
      <c r="P123" s="60" t="s">
        <v>121</v>
      </c>
      <c r="Q123" s="60" t="s">
        <v>122</v>
      </c>
      <c r="R123" s="60" t="s">
        <v>123</v>
      </c>
      <c r="S123" s="60" t="s">
        <v>124</v>
      </c>
      <c r="T123" s="61" t="s">
        <v>125</v>
      </c>
    </row>
    <row r="124" spans="2:65" s="1" customFormat="1" ht="22.95" customHeight="1">
      <c r="B124" s="32"/>
      <c r="C124" s="64" t="s">
        <v>126</v>
      </c>
      <c r="J124" s="112">
        <f>BK124</f>
        <v>0</v>
      </c>
      <c r="L124" s="32"/>
      <c r="M124" s="62"/>
      <c r="N124" s="53"/>
      <c r="O124" s="53"/>
      <c r="P124" s="113">
        <f>P125+P267</f>
        <v>0</v>
      </c>
      <c r="Q124" s="53"/>
      <c r="R124" s="113">
        <f>R125+R267</f>
        <v>331.08902269999999</v>
      </c>
      <c r="S124" s="53"/>
      <c r="T124" s="114">
        <f>T125+T267</f>
        <v>12</v>
      </c>
      <c r="AT124" s="17" t="s">
        <v>74</v>
      </c>
      <c r="AU124" s="17" t="s">
        <v>101</v>
      </c>
      <c r="BK124" s="115">
        <f>BK125+BK267</f>
        <v>0</v>
      </c>
    </row>
    <row r="125" spans="2:65" s="11" customFormat="1" ht="25.95" customHeight="1">
      <c r="B125" s="116"/>
      <c r="D125" s="117" t="s">
        <v>74</v>
      </c>
      <c r="E125" s="118" t="s">
        <v>127</v>
      </c>
      <c r="F125" s="118" t="s">
        <v>128</v>
      </c>
      <c r="I125" s="119"/>
      <c r="J125" s="120">
        <f>BK125</f>
        <v>0</v>
      </c>
      <c r="L125" s="116"/>
      <c r="M125" s="121"/>
      <c r="P125" s="122">
        <f>P126+P175+P187+P192+P214+P251+P265</f>
        <v>0</v>
      </c>
      <c r="R125" s="122">
        <f>R126+R175+R187+R192+R214+R251+R265</f>
        <v>331.08902269999999</v>
      </c>
      <c r="T125" s="123">
        <f>T126+T175+T187+T192+T214+T251+T265</f>
        <v>12</v>
      </c>
      <c r="AR125" s="117" t="s">
        <v>80</v>
      </c>
      <c r="AT125" s="124" t="s">
        <v>74</v>
      </c>
      <c r="AU125" s="124" t="s">
        <v>75</v>
      </c>
      <c r="AY125" s="117" t="s">
        <v>129</v>
      </c>
      <c r="BK125" s="125">
        <f>BK126+BK175+BK187+BK192+BK214+BK251+BK265</f>
        <v>0</v>
      </c>
    </row>
    <row r="126" spans="2:65" s="11" customFormat="1" ht="22.95" customHeight="1">
      <c r="B126" s="116"/>
      <c r="D126" s="117" t="s">
        <v>74</v>
      </c>
      <c r="E126" s="126" t="s">
        <v>80</v>
      </c>
      <c r="F126" s="126" t="s">
        <v>130</v>
      </c>
      <c r="I126" s="119"/>
      <c r="J126" s="127">
        <f>BK126</f>
        <v>0</v>
      </c>
      <c r="L126" s="116"/>
      <c r="M126" s="121"/>
      <c r="P126" s="122">
        <f>SUM(P127:P174)</f>
        <v>0</v>
      </c>
      <c r="R126" s="122">
        <f>SUM(R127:R174)</f>
        <v>0.57294999999999996</v>
      </c>
      <c r="T126" s="123">
        <f>SUM(T127:T174)</f>
        <v>12</v>
      </c>
      <c r="AR126" s="117" t="s">
        <v>80</v>
      </c>
      <c r="AT126" s="124" t="s">
        <v>74</v>
      </c>
      <c r="AU126" s="124" t="s">
        <v>80</v>
      </c>
      <c r="AY126" s="117" t="s">
        <v>129</v>
      </c>
      <c r="BK126" s="125">
        <f>SUM(BK127:BK174)</f>
        <v>0</v>
      </c>
    </row>
    <row r="127" spans="2:65" s="1" customFormat="1" ht="24.15" customHeight="1">
      <c r="B127" s="128"/>
      <c r="C127" s="129" t="s">
        <v>80</v>
      </c>
      <c r="D127" s="129" t="s">
        <v>131</v>
      </c>
      <c r="E127" s="130" t="s">
        <v>132</v>
      </c>
      <c r="F127" s="131" t="s">
        <v>133</v>
      </c>
      <c r="G127" s="132" t="s">
        <v>134</v>
      </c>
      <c r="H127" s="133">
        <v>20</v>
      </c>
      <c r="I127" s="134"/>
      <c r="J127" s="135">
        <f>ROUND(I127*H127,2)</f>
        <v>0</v>
      </c>
      <c r="K127" s="131" t="s">
        <v>135</v>
      </c>
      <c r="L127" s="32"/>
      <c r="M127" s="136" t="s">
        <v>1</v>
      </c>
      <c r="N127" s="137" t="s">
        <v>40</v>
      </c>
      <c r="P127" s="138">
        <f>O127*H127</f>
        <v>0</v>
      </c>
      <c r="Q127" s="138">
        <v>0</v>
      </c>
      <c r="R127" s="138">
        <f>Q127*H127</f>
        <v>0</v>
      </c>
      <c r="S127" s="138">
        <v>9.8000000000000004E-2</v>
      </c>
      <c r="T127" s="139">
        <f>S127*H127</f>
        <v>1.96</v>
      </c>
      <c r="AR127" s="140" t="s">
        <v>136</v>
      </c>
      <c r="AT127" s="140" t="s">
        <v>131</v>
      </c>
      <c r="AU127" s="140" t="s">
        <v>84</v>
      </c>
      <c r="AY127" s="17" t="s">
        <v>129</v>
      </c>
      <c r="BE127" s="141">
        <f>IF(N127="základní",J127,0)</f>
        <v>0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7" t="s">
        <v>80</v>
      </c>
      <c r="BK127" s="141">
        <f>ROUND(I127*H127,2)</f>
        <v>0</v>
      </c>
      <c r="BL127" s="17" t="s">
        <v>136</v>
      </c>
      <c r="BM127" s="140" t="s">
        <v>137</v>
      </c>
    </row>
    <row r="128" spans="2:65" s="12" customFormat="1">
      <c r="B128" s="142"/>
      <c r="D128" s="143" t="s">
        <v>138</v>
      </c>
      <c r="E128" s="144" t="s">
        <v>1</v>
      </c>
      <c r="F128" s="145" t="s">
        <v>87</v>
      </c>
      <c r="H128" s="146">
        <v>20</v>
      </c>
      <c r="I128" s="147"/>
      <c r="L128" s="142"/>
      <c r="M128" s="148"/>
      <c r="T128" s="149"/>
      <c r="AT128" s="144" t="s">
        <v>138</v>
      </c>
      <c r="AU128" s="144" t="s">
        <v>84</v>
      </c>
      <c r="AV128" s="12" t="s">
        <v>84</v>
      </c>
      <c r="AW128" s="12" t="s">
        <v>31</v>
      </c>
      <c r="AX128" s="12" t="s">
        <v>80</v>
      </c>
      <c r="AY128" s="144" t="s">
        <v>129</v>
      </c>
    </row>
    <row r="129" spans="2:65" s="1" customFormat="1" ht="24.15" customHeight="1">
      <c r="B129" s="128"/>
      <c r="C129" s="129" t="s">
        <v>84</v>
      </c>
      <c r="D129" s="129" t="s">
        <v>131</v>
      </c>
      <c r="E129" s="130" t="s">
        <v>139</v>
      </c>
      <c r="F129" s="131" t="s">
        <v>140</v>
      </c>
      <c r="G129" s="132" t="s">
        <v>134</v>
      </c>
      <c r="H129" s="133">
        <v>20</v>
      </c>
      <c r="I129" s="134"/>
      <c r="J129" s="135">
        <f>ROUND(I129*H129,2)</f>
        <v>0</v>
      </c>
      <c r="K129" s="131" t="s">
        <v>135</v>
      </c>
      <c r="L129" s="32"/>
      <c r="M129" s="136" t="s">
        <v>1</v>
      </c>
      <c r="N129" s="137" t="s">
        <v>40</v>
      </c>
      <c r="P129" s="138">
        <f>O129*H129</f>
        <v>0</v>
      </c>
      <c r="Q129" s="138">
        <v>3.0000000000000001E-5</v>
      </c>
      <c r="R129" s="138">
        <f>Q129*H129</f>
        <v>6.0000000000000006E-4</v>
      </c>
      <c r="S129" s="138">
        <v>9.1999999999999998E-2</v>
      </c>
      <c r="T129" s="139">
        <f>S129*H129</f>
        <v>1.8399999999999999</v>
      </c>
      <c r="AR129" s="140" t="s">
        <v>136</v>
      </c>
      <c r="AT129" s="140" t="s">
        <v>131</v>
      </c>
      <c r="AU129" s="140" t="s">
        <v>84</v>
      </c>
      <c r="AY129" s="17" t="s">
        <v>129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7" t="s">
        <v>80</v>
      </c>
      <c r="BK129" s="141">
        <f>ROUND(I129*H129,2)</f>
        <v>0</v>
      </c>
      <c r="BL129" s="17" t="s">
        <v>136</v>
      </c>
      <c r="BM129" s="140" t="s">
        <v>141</v>
      </c>
    </row>
    <row r="130" spans="2:65" s="12" customFormat="1">
      <c r="B130" s="142"/>
      <c r="D130" s="143" t="s">
        <v>138</v>
      </c>
      <c r="E130" s="144" t="s">
        <v>1</v>
      </c>
      <c r="F130" s="145" t="s">
        <v>87</v>
      </c>
      <c r="H130" s="146">
        <v>20</v>
      </c>
      <c r="I130" s="147"/>
      <c r="L130" s="142"/>
      <c r="M130" s="148"/>
      <c r="T130" s="149"/>
      <c r="AT130" s="144" t="s">
        <v>138</v>
      </c>
      <c r="AU130" s="144" t="s">
        <v>84</v>
      </c>
      <c r="AV130" s="12" t="s">
        <v>84</v>
      </c>
      <c r="AW130" s="12" t="s">
        <v>31</v>
      </c>
      <c r="AX130" s="12" t="s">
        <v>80</v>
      </c>
      <c r="AY130" s="144" t="s">
        <v>129</v>
      </c>
    </row>
    <row r="131" spans="2:65" s="1" customFormat="1" ht="16.5" customHeight="1">
      <c r="B131" s="128"/>
      <c r="C131" s="129" t="s">
        <v>142</v>
      </c>
      <c r="D131" s="129" t="s">
        <v>131</v>
      </c>
      <c r="E131" s="130" t="s">
        <v>143</v>
      </c>
      <c r="F131" s="131" t="s">
        <v>144</v>
      </c>
      <c r="G131" s="132" t="s">
        <v>145</v>
      </c>
      <c r="H131" s="133">
        <v>40</v>
      </c>
      <c r="I131" s="134"/>
      <c r="J131" s="135">
        <f>ROUND(I131*H131,2)</f>
        <v>0</v>
      </c>
      <c r="K131" s="131" t="s">
        <v>135</v>
      </c>
      <c r="L131" s="32"/>
      <c r="M131" s="136" t="s">
        <v>1</v>
      </c>
      <c r="N131" s="137" t="s">
        <v>40</v>
      </c>
      <c r="P131" s="138">
        <f>O131*H131</f>
        <v>0</v>
      </c>
      <c r="Q131" s="138">
        <v>0</v>
      </c>
      <c r="R131" s="138">
        <f>Q131*H131</f>
        <v>0</v>
      </c>
      <c r="S131" s="138">
        <v>0.20499999999999999</v>
      </c>
      <c r="T131" s="139">
        <f>S131*H131</f>
        <v>8.1999999999999993</v>
      </c>
      <c r="AR131" s="140" t="s">
        <v>136</v>
      </c>
      <c r="AT131" s="140" t="s">
        <v>131</v>
      </c>
      <c r="AU131" s="140" t="s">
        <v>84</v>
      </c>
      <c r="AY131" s="17" t="s">
        <v>129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7" t="s">
        <v>80</v>
      </c>
      <c r="BK131" s="141">
        <f>ROUND(I131*H131,2)</f>
        <v>0</v>
      </c>
      <c r="BL131" s="17" t="s">
        <v>136</v>
      </c>
      <c r="BM131" s="140" t="s">
        <v>146</v>
      </c>
    </row>
    <row r="132" spans="2:65" s="1" customFormat="1" ht="24.15" customHeight="1">
      <c r="B132" s="128"/>
      <c r="C132" s="129" t="s">
        <v>136</v>
      </c>
      <c r="D132" s="129" t="s">
        <v>131</v>
      </c>
      <c r="E132" s="130" t="s">
        <v>147</v>
      </c>
      <c r="F132" s="131" t="s">
        <v>148</v>
      </c>
      <c r="G132" s="132" t="s">
        <v>145</v>
      </c>
      <c r="H132" s="133">
        <v>50</v>
      </c>
      <c r="I132" s="134"/>
      <c r="J132" s="135">
        <f>ROUND(I132*H132,2)</f>
        <v>0</v>
      </c>
      <c r="K132" s="131" t="s">
        <v>135</v>
      </c>
      <c r="L132" s="32"/>
      <c r="M132" s="136" t="s">
        <v>1</v>
      </c>
      <c r="N132" s="137" t="s">
        <v>40</v>
      </c>
      <c r="P132" s="138">
        <f>O132*H132</f>
        <v>0</v>
      </c>
      <c r="Q132" s="138">
        <v>1.3999999999999999E-4</v>
      </c>
      <c r="R132" s="138">
        <f>Q132*H132</f>
        <v>6.9999999999999993E-3</v>
      </c>
      <c r="S132" s="138">
        <v>0</v>
      </c>
      <c r="T132" s="139">
        <f>S132*H132</f>
        <v>0</v>
      </c>
      <c r="AR132" s="140" t="s">
        <v>136</v>
      </c>
      <c r="AT132" s="140" t="s">
        <v>131</v>
      </c>
      <c r="AU132" s="140" t="s">
        <v>84</v>
      </c>
      <c r="AY132" s="17" t="s">
        <v>129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7" t="s">
        <v>80</v>
      </c>
      <c r="BK132" s="141">
        <f>ROUND(I132*H132,2)</f>
        <v>0</v>
      </c>
      <c r="BL132" s="17" t="s">
        <v>136</v>
      </c>
      <c r="BM132" s="140" t="s">
        <v>149</v>
      </c>
    </row>
    <row r="133" spans="2:65" s="1" customFormat="1" ht="24.15" customHeight="1">
      <c r="B133" s="128"/>
      <c r="C133" s="129" t="s">
        <v>150</v>
      </c>
      <c r="D133" s="129" t="s">
        <v>131</v>
      </c>
      <c r="E133" s="130" t="s">
        <v>151</v>
      </c>
      <c r="F133" s="131" t="s">
        <v>152</v>
      </c>
      <c r="G133" s="132" t="s">
        <v>145</v>
      </c>
      <c r="H133" s="133">
        <v>50</v>
      </c>
      <c r="I133" s="134"/>
      <c r="J133" s="135">
        <f>ROUND(I133*H133,2)</f>
        <v>0</v>
      </c>
      <c r="K133" s="131" t="s">
        <v>135</v>
      </c>
      <c r="L133" s="32"/>
      <c r="M133" s="136" t="s">
        <v>1</v>
      </c>
      <c r="N133" s="137" t="s">
        <v>40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136</v>
      </c>
      <c r="AT133" s="140" t="s">
        <v>131</v>
      </c>
      <c r="AU133" s="140" t="s">
        <v>84</v>
      </c>
      <c r="AY133" s="17" t="s">
        <v>129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7" t="s">
        <v>80</v>
      </c>
      <c r="BK133" s="141">
        <f>ROUND(I133*H133,2)</f>
        <v>0</v>
      </c>
      <c r="BL133" s="17" t="s">
        <v>136</v>
      </c>
      <c r="BM133" s="140" t="s">
        <v>153</v>
      </c>
    </row>
    <row r="134" spans="2:65" s="1" customFormat="1" ht="24.15" customHeight="1">
      <c r="B134" s="128"/>
      <c r="C134" s="129" t="s">
        <v>154</v>
      </c>
      <c r="D134" s="129" t="s">
        <v>131</v>
      </c>
      <c r="E134" s="130" t="s">
        <v>155</v>
      </c>
      <c r="F134" s="131" t="s">
        <v>156</v>
      </c>
      <c r="G134" s="132" t="s">
        <v>134</v>
      </c>
      <c r="H134" s="133">
        <v>260</v>
      </c>
      <c r="I134" s="134"/>
      <c r="J134" s="135">
        <f>ROUND(I134*H134,2)</f>
        <v>0</v>
      </c>
      <c r="K134" s="131" t="s">
        <v>135</v>
      </c>
      <c r="L134" s="32"/>
      <c r="M134" s="136" t="s">
        <v>1</v>
      </c>
      <c r="N134" s="137" t="s">
        <v>40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136</v>
      </c>
      <c r="AT134" s="140" t="s">
        <v>131</v>
      </c>
      <c r="AU134" s="140" t="s">
        <v>84</v>
      </c>
      <c r="AY134" s="17" t="s">
        <v>129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7" t="s">
        <v>80</v>
      </c>
      <c r="BK134" s="141">
        <f>ROUND(I134*H134,2)</f>
        <v>0</v>
      </c>
      <c r="BL134" s="17" t="s">
        <v>136</v>
      </c>
      <c r="BM134" s="140" t="s">
        <v>157</v>
      </c>
    </row>
    <row r="135" spans="2:65" s="12" customFormat="1">
      <c r="B135" s="142"/>
      <c r="D135" s="143" t="s">
        <v>138</v>
      </c>
      <c r="E135" s="144" t="s">
        <v>1</v>
      </c>
      <c r="F135" s="145" t="s">
        <v>158</v>
      </c>
      <c r="H135" s="146">
        <v>260</v>
      </c>
      <c r="I135" s="147"/>
      <c r="L135" s="142"/>
      <c r="M135" s="148"/>
      <c r="T135" s="149"/>
      <c r="AT135" s="144" t="s">
        <v>138</v>
      </c>
      <c r="AU135" s="144" t="s">
        <v>84</v>
      </c>
      <c r="AV135" s="12" t="s">
        <v>84</v>
      </c>
      <c r="AW135" s="12" t="s">
        <v>31</v>
      </c>
      <c r="AX135" s="12" t="s">
        <v>75</v>
      </c>
      <c r="AY135" s="144" t="s">
        <v>129</v>
      </c>
    </row>
    <row r="136" spans="2:65" s="13" customFormat="1">
      <c r="B136" s="150"/>
      <c r="D136" s="143" t="s">
        <v>138</v>
      </c>
      <c r="E136" s="151" t="s">
        <v>1</v>
      </c>
      <c r="F136" s="152" t="s">
        <v>159</v>
      </c>
      <c r="H136" s="153">
        <v>260</v>
      </c>
      <c r="I136" s="154"/>
      <c r="L136" s="150"/>
      <c r="M136" s="155"/>
      <c r="T136" s="156"/>
      <c r="AT136" s="151" t="s">
        <v>138</v>
      </c>
      <c r="AU136" s="151" t="s">
        <v>84</v>
      </c>
      <c r="AV136" s="13" t="s">
        <v>142</v>
      </c>
      <c r="AW136" s="13" t="s">
        <v>31</v>
      </c>
      <c r="AX136" s="13" t="s">
        <v>75</v>
      </c>
      <c r="AY136" s="151" t="s">
        <v>129</v>
      </c>
    </row>
    <row r="137" spans="2:65" s="12" customFormat="1">
      <c r="B137" s="142"/>
      <c r="D137" s="143" t="s">
        <v>138</v>
      </c>
      <c r="E137" s="144" t="s">
        <v>82</v>
      </c>
      <c r="F137" s="145" t="s">
        <v>83</v>
      </c>
      <c r="H137" s="146">
        <v>260</v>
      </c>
      <c r="I137" s="147"/>
      <c r="L137" s="142"/>
      <c r="M137" s="148"/>
      <c r="T137" s="149"/>
      <c r="AT137" s="144" t="s">
        <v>138</v>
      </c>
      <c r="AU137" s="144" t="s">
        <v>84</v>
      </c>
      <c r="AV137" s="12" t="s">
        <v>84</v>
      </c>
      <c r="AW137" s="12" t="s">
        <v>31</v>
      </c>
      <c r="AX137" s="12" t="s">
        <v>80</v>
      </c>
      <c r="AY137" s="144" t="s">
        <v>129</v>
      </c>
    </row>
    <row r="138" spans="2:65" s="1" customFormat="1" ht="37.950000000000003" customHeight="1">
      <c r="B138" s="128"/>
      <c r="C138" s="129" t="s">
        <v>160</v>
      </c>
      <c r="D138" s="129" t="s">
        <v>131</v>
      </c>
      <c r="E138" s="130" t="s">
        <v>161</v>
      </c>
      <c r="F138" s="131" t="s">
        <v>162</v>
      </c>
      <c r="G138" s="132" t="s">
        <v>163</v>
      </c>
      <c r="H138" s="133">
        <v>111.2</v>
      </c>
      <c r="I138" s="134"/>
      <c r="J138" s="135">
        <f>ROUND(I138*H138,2)</f>
        <v>0</v>
      </c>
      <c r="K138" s="131" t="s">
        <v>135</v>
      </c>
      <c r="L138" s="32"/>
      <c r="M138" s="136" t="s">
        <v>1</v>
      </c>
      <c r="N138" s="137" t="s">
        <v>40</v>
      </c>
      <c r="P138" s="138">
        <f>O138*H138</f>
        <v>0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136</v>
      </c>
      <c r="AT138" s="140" t="s">
        <v>131</v>
      </c>
      <c r="AU138" s="140" t="s">
        <v>84</v>
      </c>
      <c r="AY138" s="17" t="s">
        <v>129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7" t="s">
        <v>80</v>
      </c>
      <c r="BK138" s="141">
        <f>ROUND(I138*H138,2)</f>
        <v>0</v>
      </c>
      <c r="BL138" s="17" t="s">
        <v>136</v>
      </c>
      <c r="BM138" s="140" t="s">
        <v>164</v>
      </c>
    </row>
    <row r="139" spans="2:65" s="14" customFormat="1">
      <c r="B139" s="157"/>
      <c r="D139" s="143" t="s">
        <v>138</v>
      </c>
      <c r="E139" s="158" t="s">
        <v>1</v>
      </c>
      <c r="F139" s="159" t="s">
        <v>165</v>
      </c>
      <c r="H139" s="158" t="s">
        <v>1</v>
      </c>
      <c r="I139" s="160"/>
      <c r="L139" s="157"/>
      <c r="M139" s="161"/>
      <c r="T139" s="162"/>
      <c r="AT139" s="158" t="s">
        <v>138</v>
      </c>
      <c r="AU139" s="158" t="s">
        <v>84</v>
      </c>
      <c r="AV139" s="14" t="s">
        <v>80</v>
      </c>
      <c r="AW139" s="14" t="s">
        <v>31</v>
      </c>
      <c r="AX139" s="14" t="s">
        <v>75</v>
      </c>
      <c r="AY139" s="158" t="s">
        <v>129</v>
      </c>
    </row>
    <row r="140" spans="2:65" s="12" customFormat="1">
      <c r="B140" s="142"/>
      <c r="D140" s="143" t="s">
        <v>138</v>
      </c>
      <c r="E140" s="144" t="s">
        <v>1</v>
      </c>
      <c r="F140" s="145" t="s">
        <v>166</v>
      </c>
      <c r="H140" s="146">
        <v>57.2</v>
      </c>
      <c r="I140" s="147"/>
      <c r="L140" s="142"/>
      <c r="M140" s="148"/>
      <c r="T140" s="149"/>
      <c r="AT140" s="144" t="s">
        <v>138</v>
      </c>
      <c r="AU140" s="144" t="s">
        <v>84</v>
      </c>
      <c r="AV140" s="12" t="s">
        <v>84</v>
      </c>
      <c r="AW140" s="12" t="s">
        <v>31</v>
      </c>
      <c r="AX140" s="12" t="s">
        <v>75</v>
      </c>
      <c r="AY140" s="144" t="s">
        <v>129</v>
      </c>
    </row>
    <row r="141" spans="2:65" s="12" customFormat="1">
      <c r="B141" s="142"/>
      <c r="D141" s="143" t="s">
        <v>138</v>
      </c>
      <c r="E141" s="144" t="s">
        <v>1</v>
      </c>
      <c r="F141" s="145" t="s">
        <v>167</v>
      </c>
      <c r="H141" s="146">
        <v>-26</v>
      </c>
      <c r="I141" s="147"/>
      <c r="L141" s="142"/>
      <c r="M141" s="148"/>
      <c r="T141" s="149"/>
      <c r="AT141" s="144" t="s">
        <v>138</v>
      </c>
      <c r="AU141" s="144" t="s">
        <v>84</v>
      </c>
      <c r="AV141" s="12" t="s">
        <v>84</v>
      </c>
      <c r="AW141" s="12" t="s">
        <v>31</v>
      </c>
      <c r="AX141" s="12" t="s">
        <v>75</v>
      </c>
      <c r="AY141" s="144" t="s">
        <v>129</v>
      </c>
    </row>
    <row r="142" spans="2:65" s="14" customFormat="1">
      <c r="B142" s="157"/>
      <c r="D142" s="143" t="s">
        <v>138</v>
      </c>
      <c r="E142" s="158" t="s">
        <v>1</v>
      </c>
      <c r="F142" s="159" t="s">
        <v>168</v>
      </c>
      <c r="H142" s="158" t="s">
        <v>1</v>
      </c>
      <c r="I142" s="160"/>
      <c r="L142" s="157"/>
      <c r="M142" s="161"/>
      <c r="T142" s="162"/>
      <c r="AT142" s="158" t="s">
        <v>138</v>
      </c>
      <c r="AU142" s="158" t="s">
        <v>84</v>
      </c>
      <c r="AV142" s="14" t="s">
        <v>80</v>
      </c>
      <c r="AW142" s="14" t="s">
        <v>31</v>
      </c>
      <c r="AX142" s="14" t="s">
        <v>75</v>
      </c>
      <c r="AY142" s="158" t="s">
        <v>129</v>
      </c>
    </row>
    <row r="143" spans="2:65" s="12" customFormat="1">
      <c r="B143" s="142"/>
      <c r="D143" s="143" t="s">
        <v>138</v>
      </c>
      <c r="E143" s="144" t="s">
        <v>1</v>
      </c>
      <c r="F143" s="145" t="s">
        <v>169</v>
      </c>
      <c r="H143" s="146">
        <v>80</v>
      </c>
      <c r="I143" s="147"/>
      <c r="L143" s="142"/>
      <c r="M143" s="148"/>
      <c r="T143" s="149"/>
      <c r="AT143" s="144" t="s">
        <v>138</v>
      </c>
      <c r="AU143" s="144" t="s">
        <v>84</v>
      </c>
      <c r="AV143" s="12" t="s">
        <v>84</v>
      </c>
      <c r="AW143" s="12" t="s">
        <v>31</v>
      </c>
      <c r="AX143" s="12" t="s">
        <v>75</v>
      </c>
      <c r="AY143" s="144" t="s">
        <v>129</v>
      </c>
    </row>
    <row r="144" spans="2:65" s="15" customFormat="1">
      <c r="B144" s="163"/>
      <c r="D144" s="143" t="s">
        <v>138</v>
      </c>
      <c r="E144" s="164" t="s">
        <v>46</v>
      </c>
      <c r="F144" s="165" t="s">
        <v>170</v>
      </c>
      <c r="H144" s="166">
        <v>111.2</v>
      </c>
      <c r="I144" s="167"/>
      <c r="L144" s="163"/>
      <c r="M144" s="168"/>
      <c r="T144" s="169"/>
      <c r="AT144" s="164" t="s">
        <v>138</v>
      </c>
      <c r="AU144" s="164" t="s">
        <v>84</v>
      </c>
      <c r="AV144" s="15" t="s">
        <v>136</v>
      </c>
      <c r="AW144" s="15" t="s">
        <v>31</v>
      </c>
      <c r="AX144" s="15" t="s">
        <v>75</v>
      </c>
      <c r="AY144" s="164" t="s">
        <v>129</v>
      </c>
    </row>
    <row r="145" spans="2:65" s="12" customFormat="1">
      <c r="B145" s="142"/>
      <c r="D145" s="143" t="s">
        <v>138</v>
      </c>
      <c r="E145" s="144" t="s">
        <v>1</v>
      </c>
      <c r="F145" s="145" t="s">
        <v>46</v>
      </c>
      <c r="H145" s="146">
        <v>111.2</v>
      </c>
      <c r="I145" s="147"/>
      <c r="L145" s="142"/>
      <c r="M145" s="148"/>
      <c r="T145" s="149"/>
      <c r="AT145" s="144" t="s">
        <v>138</v>
      </c>
      <c r="AU145" s="144" t="s">
        <v>84</v>
      </c>
      <c r="AV145" s="12" t="s">
        <v>84</v>
      </c>
      <c r="AW145" s="12" t="s">
        <v>31</v>
      </c>
      <c r="AX145" s="12" t="s">
        <v>80</v>
      </c>
      <c r="AY145" s="144" t="s">
        <v>129</v>
      </c>
    </row>
    <row r="146" spans="2:65" s="1" customFormat="1" ht="37.950000000000003" customHeight="1">
      <c r="B146" s="128"/>
      <c r="C146" s="129" t="s">
        <v>171</v>
      </c>
      <c r="D146" s="129" t="s">
        <v>131</v>
      </c>
      <c r="E146" s="130" t="s">
        <v>172</v>
      </c>
      <c r="F146" s="131" t="s">
        <v>173</v>
      </c>
      <c r="G146" s="132" t="s">
        <v>163</v>
      </c>
      <c r="H146" s="133">
        <v>73.2</v>
      </c>
      <c r="I146" s="134"/>
      <c r="J146" s="135">
        <f>ROUND(I146*H146,2)</f>
        <v>0</v>
      </c>
      <c r="K146" s="131" t="s">
        <v>135</v>
      </c>
      <c r="L146" s="32"/>
      <c r="M146" s="136" t="s">
        <v>1</v>
      </c>
      <c r="N146" s="137" t="s">
        <v>40</v>
      </c>
      <c r="P146" s="138">
        <f>O146*H146</f>
        <v>0</v>
      </c>
      <c r="Q146" s="138">
        <v>0</v>
      </c>
      <c r="R146" s="138">
        <f>Q146*H146</f>
        <v>0</v>
      </c>
      <c r="S146" s="138">
        <v>0</v>
      </c>
      <c r="T146" s="139">
        <f>S146*H146</f>
        <v>0</v>
      </c>
      <c r="AR146" s="140" t="s">
        <v>136</v>
      </c>
      <c r="AT146" s="140" t="s">
        <v>131</v>
      </c>
      <c r="AU146" s="140" t="s">
        <v>84</v>
      </c>
      <c r="AY146" s="17" t="s">
        <v>129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7" t="s">
        <v>80</v>
      </c>
      <c r="BK146" s="141">
        <f>ROUND(I146*H146,2)</f>
        <v>0</v>
      </c>
      <c r="BL146" s="17" t="s">
        <v>136</v>
      </c>
      <c r="BM146" s="140" t="s">
        <v>174</v>
      </c>
    </row>
    <row r="147" spans="2:65" s="14" customFormat="1">
      <c r="B147" s="157"/>
      <c r="D147" s="143" t="s">
        <v>138</v>
      </c>
      <c r="E147" s="158" t="s">
        <v>1</v>
      </c>
      <c r="F147" s="159" t="s">
        <v>175</v>
      </c>
      <c r="H147" s="158" t="s">
        <v>1</v>
      </c>
      <c r="I147" s="160"/>
      <c r="L147" s="157"/>
      <c r="M147" s="161"/>
      <c r="T147" s="162"/>
      <c r="AT147" s="158" t="s">
        <v>138</v>
      </c>
      <c r="AU147" s="158" t="s">
        <v>84</v>
      </c>
      <c r="AV147" s="14" t="s">
        <v>80</v>
      </c>
      <c r="AW147" s="14" t="s">
        <v>31</v>
      </c>
      <c r="AX147" s="14" t="s">
        <v>75</v>
      </c>
      <c r="AY147" s="158" t="s">
        <v>129</v>
      </c>
    </row>
    <row r="148" spans="2:65" s="12" customFormat="1">
      <c r="B148" s="142"/>
      <c r="D148" s="143" t="s">
        <v>138</v>
      </c>
      <c r="E148" s="144" t="s">
        <v>1</v>
      </c>
      <c r="F148" s="145" t="s">
        <v>176</v>
      </c>
      <c r="H148" s="146">
        <v>56.2</v>
      </c>
      <c r="I148" s="147"/>
      <c r="L148" s="142"/>
      <c r="M148" s="148"/>
      <c r="T148" s="149"/>
      <c r="AT148" s="144" t="s">
        <v>138</v>
      </c>
      <c r="AU148" s="144" t="s">
        <v>84</v>
      </c>
      <c r="AV148" s="12" t="s">
        <v>84</v>
      </c>
      <c r="AW148" s="12" t="s">
        <v>31</v>
      </c>
      <c r="AX148" s="12" t="s">
        <v>75</v>
      </c>
      <c r="AY148" s="144" t="s">
        <v>129</v>
      </c>
    </row>
    <row r="149" spans="2:65" s="12" customFormat="1">
      <c r="B149" s="142"/>
      <c r="D149" s="143" t="s">
        <v>138</v>
      </c>
      <c r="E149" s="144" t="s">
        <v>1</v>
      </c>
      <c r="F149" s="145" t="s">
        <v>177</v>
      </c>
      <c r="H149" s="146">
        <v>17</v>
      </c>
      <c r="I149" s="147"/>
      <c r="L149" s="142"/>
      <c r="M149" s="148"/>
      <c r="T149" s="149"/>
      <c r="AT149" s="144" t="s">
        <v>138</v>
      </c>
      <c r="AU149" s="144" t="s">
        <v>84</v>
      </c>
      <c r="AV149" s="12" t="s">
        <v>84</v>
      </c>
      <c r="AW149" s="12" t="s">
        <v>31</v>
      </c>
      <c r="AX149" s="12" t="s">
        <v>75</v>
      </c>
      <c r="AY149" s="144" t="s">
        <v>129</v>
      </c>
    </row>
    <row r="150" spans="2:65" s="15" customFormat="1">
      <c r="B150" s="163"/>
      <c r="D150" s="143" t="s">
        <v>138</v>
      </c>
      <c r="E150" s="164" t="s">
        <v>1</v>
      </c>
      <c r="F150" s="165" t="s">
        <v>170</v>
      </c>
      <c r="H150" s="166">
        <v>73.2</v>
      </c>
      <c r="I150" s="167"/>
      <c r="L150" s="163"/>
      <c r="M150" s="168"/>
      <c r="T150" s="169"/>
      <c r="AT150" s="164" t="s">
        <v>138</v>
      </c>
      <c r="AU150" s="164" t="s">
        <v>84</v>
      </c>
      <c r="AV150" s="15" t="s">
        <v>136</v>
      </c>
      <c r="AW150" s="15" t="s">
        <v>31</v>
      </c>
      <c r="AX150" s="15" t="s">
        <v>80</v>
      </c>
      <c r="AY150" s="164" t="s">
        <v>129</v>
      </c>
    </row>
    <row r="151" spans="2:65" s="1" customFormat="1" ht="24.15" customHeight="1">
      <c r="B151" s="128"/>
      <c r="C151" s="129" t="s">
        <v>178</v>
      </c>
      <c r="D151" s="129" t="s">
        <v>131</v>
      </c>
      <c r="E151" s="130" t="s">
        <v>179</v>
      </c>
      <c r="F151" s="131" t="s">
        <v>180</v>
      </c>
      <c r="G151" s="132" t="s">
        <v>163</v>
      </c>
      <c r="H151" s="133">
        <v>64</v>
      </c>
      <c r="I151" s="134"/>
      <c r="J151" s="135">
        <f>ROUND(I151*H151,2)</f>
        <v>0</v>
      </c>
      <c r="K151" s="131" t="s">
        <v>135</v>
      </c>
      <c r="L151" s="32"/>
      <c r="M151" s="136" t="s">
        <v>1</v>
      </c>
      <c r="N151" s="137" t="s">
        <v>40</v>
      </c>
      <c r="P151" s="138">
        <f>O151*H151</f>
        <v>0</v>
      </c>
      <c r="Q151" s="138">
        <v>0</v>
      </c>
      <c r="R151" s="138">
        <f>Q151*H151</f>
        <v>0</v>
      </c>
      <c r="S151" s="138">
        <v>0</v>
      </c>
      <c r="T151" s="139">
        <f>S151*H151</f>
        <v>0</v>
      </c>
      <c r="AR151" s="140" t="s">
        <v>136</v>
      </c>
      <c r="AT151" s="140" t="s">
        <v>131</v>
      </c>
      <c r="AU151" s="140" t="s">
        <v>84</v>
      </c>
      <c r="AY151" s="17" t="s">
        <v>129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7" t="s">
        <v>80</v>
      </c>
      <c r="BK151" s="141">
        <f>ROUND(I151*H151,2)</f>
        <v>0</v>
      </c>
      <c r="BL151" s="17" t="s">
        <v>136</v>
      </c>
      <c r="BM151" s="140" t="s">
        <v>181</v>
      </c>
    </row>
    <row r="152" spans="2:65" s="12" customFormat="1">
      <c r="B152" s="142"/>
      <c r="D152" s="143" t="s">
        <v>138</v>
      </c>
      <c r="E152" s="144" t="s">
        <v>1</v>
      </c>
      <c r="F152" s="145" t="s">
        <v>182</v>
      </c>
      <c r="H152" s="146">
        <v>9</v>
      </c>
      <c r="I152" s="147"/>
      <c r="L152" s="142"/>
      <c r="M152" s="148"/>
      <c r="T152" s="149"/>
      <c r="AT152" s="144" t="s">
        <v>138</v>
      </c>
      <c r="AU152" s="144" t="s">
        <v>84</v>
      </c>
      <c r="AV152" s="12" t="s">
        <v>84</v>
      </c>
      <c r="AW152" s="12" t="s">
        <v>31</v>
      </c>
      <c r="AX152" s="12" t="s">
        <v>75</v>
      </c>
      <c r="AY152" s="144" t="s">
        <v>129</v>
      </c>
    </row>
    <row r="153" spans="2:65" s="12" customFormat="1">
      <c r="B153" s="142"/>
      <c r="D153" s="143" t="s">
        <v>138</v>
      </c>
      <c r="E153" s="144" t="s">
        <v>1</v>
      </c>
      <c r="F153" s="145" t="s">
        <v>93</v>
      </c>
      <c r="H153" s="146">
        <v>55</v>
      </c>
      <c r="I153" s="147"/>
      <c r="L153" s="142"/>
      <c r="M153" s="148"/>
      <c r="T153" s="149"/>
      <c r="AT153" s="144" t="s">
        <v>138</v>
      </c>
      <c r="AU153" s="144" t="s">
        <v>84</v>
      </c>
      <c r="AV153" s="12" t="s">
        <v>84</v>
      </c>
      <c r="AW153" s="12" t="s">
        <v>31</v>
      </c>
      <c r="AX153" s="12" t="s">
        <v>75</v>
      </c>
      <c r="AY153" s="144" t="s">
        <v>129</v>
      </c>
    </row>
    <row r="154" spans="2:65" s="15" customFormat="1">
      <c r="B154" s="163"/>
      <c r="D154" s="143" t="s">
        <v>138</v>
      </c>
      <c r="E154" s="164" t="s">
        <v>1</v>
      </c>
      <c r="F154" s="165" t="s">
        <v>170</v>
      </c>
      <c r="H154" s="166">
        <v>64</v>
      </c>
      <c r="I154" s="167"/>
      <c r="L154" s="163"/>
      <c r="M154" s="168"/>
      <c r="T154" s="169"/>
      <c r="AT154" s="164" t="s">
        <v>138</v>
      </c>
      <c r="AU154" s="164" t="s">
        <v>84</v>
      </c>
      <c r="AV154" s="15" t="s">
        <v>136</v>
      </c>
      <c r="AW154" s="15" t="s">
        <v>31</v>
      </c>
      <c r="AX154" s="15" t="s">
        <v>80</v>
      </c>
      <c r="AY154" s="164" t="s">
        <v>129</v>
      </c>
    </row>
    <row r="155" spans="2:65" s="1" customFormat="1" ht="24.15" customHeight="1">
      <c r="B155" s="128"/>
      <c r="C155" s="129" t="s">
        <v>183</v>
      </c>
      <c r="D155" s="129" t="s">
        <v>131</v>
      </c>
      <c r="E155" s="130" t="s">
        <v>184</v>
      </c>
      <c r="F155" s="131" t="s">
        <v>185</v>
      </c>
      <c r="G155" s="132" t="s">
        <v>163</v>
      </c>
      <c r="H155" s="133">
        <v>55</v>
      </c>
      <c r="I155" s="134"/>
      <c r="J155" s="135">
        <f>ROUND(I155*H155,2)</f>
        <v>0</v>
      </c>
      <c r="K155" s="131" t="s">
        <v>135</v>
      </c>
      <c r="L155" s="32"/>
      <c r="M155" s="136" t="s">
        <v>1</v>
      </c>
      <c r="N155" s="137" t="s">
        <v>40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136</v>
      </c>
      <c r="AT155" s="140" t="s">
        <v>131</v>
      </c>
      <c r="AU155" s="140" t="s">
        <v>84</v>
      </c>
      <c r="AY155" s="17" t="s">
        <v>129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7" t="s">
        <v>80</v>
      </c>
      <c r="BK155" s="141">
        <f>ROUND(I155*H155,2)</f>
        <v>0</v>
      </c>
      <c r="BL155" s="17" t="s">
        <v>136</v>
      </c>
      <c r="BM155" s="140" t="s">
        <v>186</v>
      </c>
    </row>
    <row r="156" spans="2:65" s="12" customFormat="1">
      <c r="B156" s="142"/>
      <c r="D156" s="143" t="s">
        <v>138</v>
      </c>
      <c r="E156" s="144" t="s">
        <v>93</v>
      </c>
      <c r="F156" s="145" t="s">
        <v>187</v>
      </c>
      <c r="H156" s="146">
        <v>55</v>
      </c>
      <c r="I156" s="147"/>
      <c r="L156" s="142"/>
      <c r="M156" s="148"/>
      <c r="T156" s="149"/>
      <c r="AT156" s="144" t="s">
        <v>138</v>
      </c>
      <c r="AU156" s="144" t="s">
        <v>84</v>
      </c>
      <c r="AV156" s="12" t="s">
        <v>84</v>
      </c>
      <c r="AW156" s="12" t="s">
        <v>31</v>
      </c>
      <c r="AX156" s="12" t="s">
        <v>80</v>
      </c>
      <c r="AY156" s="144" t="s">
        <v>129</v>
      </c>
    </row>
    <row r="157" spans="2:65" s="1" customFormat="1" ht="16.5" customHeight="1">
      <c r="B157" s="128"/>
      <c r="C157" s="129" t="s">
        <v>188</v>
      </c>
      <c r="D157" s="129" t="s">
        <v>131</v>
      </c>
      <c r="E157" s="130" t="s">
        <v>189</v>
      </c>
      <c r="F157" s="131" t="s">
        <v>190</v>
      </c>
      <c r="G157" s="132" t="s">
        <v>163</v>
      </c>
      <c r="H157" s="133">
        <v>73.2</v>
      </c>
      <c r="I157" s="134"/>
      <c r="J157" s="135">
        <f>ROUND(I157*H157,2)</f>
        <v>0</v>
      </c>
      <c r="K157" s="131" t="s">
        <v>135</v>
      </c>
      <c r="L157" s="32"/>
      <c r="M157" s="136" t="s">
        <v>1</v>
      </c>
      <c r="N157" s="137" t="s">
        <v>40</v>
      </c>
      <c r="P157" s="138">
        <f>O157*H157</f>
        <v>0</v>
      </c>
      <c r="Q157" s="138">
        <v>0</v>
      </c>
      <c r="R157" s="138">
        <f>Q157*H157</f>
        <v>0</v>
      </c>
      <c r="S157" s="138">
        <v>0</v>
      </c>
      <c r="T157" s="139">
        <f>S157*H157</f>
        <v>0</v>
      </c>
      <c r="AR157" s="140" t="s">
        <v>136</v>
      </c>
      <c r="AT157" s="140" t="s">
        <v>131</v>
      </c>
      <c r="AU157" s="140" t="s">
        <v>84</v>
      </c>
      <c r="AY157" s="17" t="s">
        <v>129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7" t="s">
        <v>80</v>
      </c>
      <c r="BK157" s="141">
        <f>ROUND(I157*H157,2)</f>
        <v>0</v>
      </c>
      <c r="BL157" s="17" t="s">
        <v>136</v>
      </c>
      <c r="BM157" s="140" t="s">
        <v>191</v>
      </c>
    </row>
    <row r="158" spans="2:65" s="1" customFormat="1" ht="24.15" customHeight="1">
      <c r="B158" s="128"/>
      <c r="C158" s="129" t="s">
        <v>8</v>
      </c>
      <c r="D158" s="129" t="s">
        <v>131</v>
      </c>
      <c r="E158" s="130" t="s">
        <v>192</v>
      </c>
      <c r="F158" s="131" t="s">
        <v>193</v>
      </c>
      <c r="G158" s="132" t="s">
        <v>134</v>
      </c>
      <c r="H158" s="133">
        <v>220</v>
      </c>
      <c r="I158" s="134"/>
      <c r="J158" s="135">
        <f>ROUND(I158*H158,2)</f>
        <v>0</v>
      </c>
      <c r="K158" s="131" t="s">
        <v>135</v>
      </c>
      <c r="L158" s="32"/>
      <c r="M158" s="136" t="s">
        <v>1</v>
      </c>
      <c r="N158" s="137" t="s">
        <v>40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136</v>
      </c>
      <c r="AT158" s="140" t="s">
        <v>131</v>
      </c>
      <c r="AU158" s="140" t="s">
        <v>84</v>
      </c>
      <c r="AY158" s="17" t="s">
        <v>129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7" t="s">
        <v>80</v>
      </c>
      <c r="BK158" s="141">
        <f>ROUND(I158*H158,2)</f>
        <v>0</v>
      </c>
      <c r="BL158" s="17" t="s">
        <v>136</v>
      </c>
      <c r="BM158" s="140" t="s">
        <v>194</v>
      </c>
    </row>
    <row r="159" spans="2:65" s="14" customFormat="1">
      <c r="B159" s="157"/>
      <c r="D159" s="143" t="s">
        <v>138</v>
      </c>
      <c r="E159" s="158" t="s">
        <v>1</v>
      </c>
      <c r="F159" s="159" t="s">
        <v>165</v>
      </c>
      <c r="H159" s="158" t="s">
        <v>1</v>
      </c>
      <c r="I159" s="160"/>
      <c r="L159" s="157"/>
      <c r="M159" s="161"/>
      <c r="T159" s="162"/>
      <c r="AT159" s="158" t="s">
        <v>138</v>
      </c>
      <c r="AU159" s="158" t="s">
        <v>84</v>
      </c>
      <c r="AV159" s="14" t="s">
        <v>80</v>
      </c>
      <c r="AW159" s="14" t="s">
        <v>31</v>
      </c>
      <c r="AX159" s="14" t="s">
        <v>75</v>
      </c>
      <c r="AY159" s="158" t="s">
        <v>129</v>
      </c>
    </row>
    <row r="160" spans="2:65" s="12" customFormat="1">
      <c r="B160" s="142"/>
      <c r="D160" s="143" t="s">
        <v>138</v>
      </c>
      <c r="E160" s="144" t="s">
        <v>1</v>
      </c>
      <c r="F160" s="145" t="s">
        <v>195</v>
      </c>
      <c r="H160" s="146">
        <v>220</v>
      </c>
      <c r="I160" s="147"/>
      <c r="L160" s="142"/>
      <c r="M160" s="148"/>
      <c r="T160" s="149"/>
      <c r="AT160" s="144" t="s">
        <v>138</v>
      </c>
      <c r="AU160" s="144" t="s">
        <v>84</v>
      </c>
      <c r="AV160" s="12" t="s">
        <v>84</v>
      </c>
      <c r="AW160" s="12" t="s">
        <v>31</v>
      </c>
      <c r="AX160" s="12" t="s">
        <v>80</v>
      </c>
      <c r="AY160" s="144" t="s">
        <v>129</v>
      </c>
    </row>
    <row r="161" spans="2:65" s="1" customFormat="1" ht="24.15" customHeight="1">
      <c r="B161" s="128"/>
      <c r="C161" s="129" t="s">
        <v>196</v>
      </c>
      <c r="D161" s="129" t="s">
        <v>131</v>
      </c>
      <c r="E161" s="130" t="s">
        <v>197</v>
      </c>
      <c r="F161" s="131" t="s">
        <v>198</v>
      </c>
      <c r="G161" s="132" t="s">
        <v>134</v>
      </c>
      <c r="H161" s="133">
        <v>45</v>
      </c>
      <c r="I161" s="134"/>
      <c r="J161" s="135">
        <f>ROUND(I161*H161,2)</f>
        <v>0</v>
      </c>
      <c r="K161" s="131" t="s">
        <v>135</v>
      </c>
      <c r="L161" s="32"/>
      <c r="M161" s="136" t="s">
        <v>1</v>
      </c>
      <c r="N161" s="137" t="s">
        <v>40</v>
      </c>
      <c r="P161" s="138">
        <f>O161*H161</f>
        <v>0</v>
      </c>
      <c r="Q161" s="138">
        <v>0</v>
      </c>
      <c r="R161" s="138">
        <f>Q161*H161</f>
        <v>0</v>
      </c>
      <c r="S161" s="138">
        <v>0</v>
      </c>
      <c r="T161" s="139">
        <f>S161*H161</f>
        <v>0</v>
      </c>
      <c r="AR161" s="140" t="s">
        <v>136</v>
      </c>
      <c r="AT161" s="140" t="s">
        <v>131</v>
      </c>
      <c r="AU161" s="140" t="s">
        <v>84</v>
      </c>
      <c r="AY161" s="17" t="s">
        <v>129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7" t="s">
        <v>80</v>
      </c>
      <c r="BK161" s="141">
        <f>ROUND(I161*H161,2)</f>
        <v>0</v>
      </c>
      <c r="BL161" s="17" t="s">
        <v>136</v>
      </c>
      <c r="BM161" s="140" t="s">
        <v>199</v>
      </c>
    </row>
    <row r="162" spans="2:65" s="12" customFormat="1">
      <c r="B162" s="142"/>
      <c r="D162" s="143" t="s">
        <v>138</v>
      </c>
      <c r="E162" s="144" t="s">
        <v>95</v>
      </c>
      <c r="F162" s="145" t="s">
        <v>200</v>
      </c>
      <c r="H162" s="146">
        <v>45</v>
      </c>
      <c r="I162" s="147"/>
      <c r="L162" s="142"/>
      <c r="M162" s="148"/>
      <c r="T162" s="149"/>
      <c r="AT162" s="144" t="s">
        <v>138</v>
      </c>
      <c r="AU162" s="144" t="s">
        <v>84</v>
      </c>
      <c r="AV162" s="12" t="s">
        <v>84</v>
      </c>
      <c r="AW162" s="12" t="s">
        <v>31</v>
      </c>
      <c r="AX162" s="12" t="s">
        <v>80</v>
      </c>
      <c r="AY162" s="144" t="s">
        <v>129</v>
      </c>
    </row>
    <row r="163" spans="2:65" s="1" customFormat="1" ht="24.15" customHeight="1">
      <c r="B163" s="128"/>
      <c r="C163" s="129" t="s">
        <v>201</v>
      </c>
      <c r="D163" s="129" t="s">
        <v>131</v>
      </c>
      <c r="E163" s="130" t="s">
        <v>202</v>
      </c>
      <c r="F163" s="131" t="s">
        <v>203</v>
      </c>
      <c r="G163" s="132" t="s">
        <v>134</v>
      </c>
      <c r="H163" s="133">
        <v>45</v>
      </c>
      <c r="I163" s="134"/>
      <c r="J163" s="135">
        <f>ROUND(I163*H163,2)</f>
        <v>0</v>
      </c>
      <c r="K163" s="131" t="s">
        <v>135</v>
      </c>
      <c r="L163" s="32"/>
      <c r="M163" s="136" t="s">
        <v>1</v>
      </c>
      <c r="N163" s="137" t="s">
        <v>40</v>
      </c>
      <c r="P163" s="138">
        <f>O163*H163</f>
        <v>0</v>
      </c>
      <c r="Q163" s="138">
        <v>0</v>
      </c>
      <c r="R163" s="138">
        <f>Q163*H163</f>
        <v>0</v>
      </c>
      <c r="S163" s="138">
        <v>0</v>
      </c>
      <c r="T163" s="139">
        <f>S163*H163</f>
        <v>0</v>
      </c>
      <c r="AR163" s="140" t="s">
        <v>136</v>
      </c>
      <c r="AT163" s="140" t="s">
        <v>131</v>
      </c>
      <c r="AU163" s="140" t="s">
        <v>84</v>
      </c>
      <c r="AY163" s="17" t="s">
        <v>129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7" t="s">
        <v>80</v>
      </c>
      <c r="BK163" s="141">
        <f>ROUND(I163*H163,2)</f>
        <v>0</v>
      </c>
      <c r="BL163" s="17" t="s">
        <v>136</v>
      </c>
      <c r="BM163" s="140" t="s">
        <v>204</v>
      </c>
    </row>
    <row r="164" spans="2:65" s="12" customFormat="1">
      <c r="B164" s="142"/>
      <c r="D164" s="143" t="s">
        <v>138</v>
      </c>
      <c r="E164" s="144" t="s">
        <v>1</v>
      </c>
      <c r="F164" s="145" t="s">
        <v>200</v>
      </c>
      <c r="H164" s="146">
        <v>45</v>
      </c>
      <c r="I164" s="147"/>
      <c r="L164" s="142"/>
      <c r="M164" s="148"/>
      <c r="T164" s="149"/>
      <c r="AT164" s="144" t="s">
        <v>138</v>
      </c>
      <c r="AU164" s="144" t="s">
        <v>84</v>
      </c>
      <c r="AV164" s="12" t="s">
        <v>84</v>
      </c>
      <c r="AW164" s="12" t="s">
        <v>31</v>
      </c>
      <c r="AX164" s="12" t="s">
        <v>80</v>
      </c>
      <c r="AY164" s="144" t="s">
        <v>129</v>
      </c>
    </row>
    <row r="165" spans="2:65" s="1" customFormat="1" ht="16.5" customHeight="1">
      <c r="B165" s="128"/>
      <c r="C165" s="170" t="s">
        <v>205</v>
      </c>
      <c r="D165" s="170" t="s">
        <v>206</v>
      </c>
      <c r="E165" s="171" t="s">
        <v>207</v>
      </c>
      <c r="F165" s="172" t="s">
        <v>208</v>
      </c>
      <c r="G165" s="173" t="s">
        <v>209</v>
      </c>
      <c r="H165" s="174">
        <v>0.9</v>
      </c>
      <c r="I165" s="175"/>
      <c r="J165" s="176">
        <f>ROUND(I165*H165,2)</f>
        <v>0</v>
      </c>
      <c r="K165" s="172" t="s">
        <v>135</v>
      </c>
      <c r="L165" s="177"/>
      <c r="M165" s="178" t="s">
        <v>1</v>
      </c>
      <c r="N165" s="179" t="s">
        <v>40</v>
      </c>
      <c r="P165" s="138">
        <f>O165*H165</f>
        <v>0</v>
      </c>
      <c r="Q165" s="138">
        <v>1E-3</v>
      </c>
      <c r="R165" s="138">
        <f>Q165*H165</f>
        <v>9.0000000000000008E-4</v>
      </c>
      <c r="S165" s="138">
        <v>0</v>
      </c>
      <c r="T165" s="139">
        <f>S165*H165</f>
        <v>0</v>
      </c>
      <c r="AR165" s="140" t="s">
        <v>171</v>
      </c>
      <c r="AT165" s="140" t="s">
        <v>206</v>
      </c>
      <c r="AU165" s="140" t="s">
        <v>84</v>
      </c>
      <c r="AY165" s="17" t="s">
        <v>129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7" t="s">
        <v>80</v>
      </c>
      <c r="BK165" s="141">
        <f>ROUND(I165*H165,2)</f>
        <v>0</v>
      </c>
      <c r="BL165" s="17" t="s">
        <v>136</v>
      </c>
      <c r="BM165" s="140" t="s">
        <v>210</v>
      </c>
    </row>
    <row r="166" spans="2:65" s="12" customFormat="1">
      <c r="B166" s="142"/>
      <c r="D166" s="143" t="s">
        <v>138</v>
      </c>
      <c r="F166" s="145" t="s">
        <v>211</v>
      </c>
      <c r="H166" s="146">
        <v>0.9</v>
      </c>
      <c r="I166" s="147"/>
      <c r="L166" s="142"/>
      <c r="M166" s="148"/>
      <c r="T166" s="149"/>
      <c r="AT166" s="144" t="s">
        <v>138</v>
      </c>
      <c r="AU166" s="144" t="s">
        <v>84</v>
      </c>
      <c r="AV166" s="12" t="s">
        <v>84</v>
      </c>
      <c r="AW166" s="12" t="s">
        <v>3</v>
      </c>
      <c r="AX166" s="12" t="s">
        <v>80</v>
      </c>
      <c r="AY166" s="144" t="s">
        <v>129</v>
      </c>
    </row>
    <row r="167" spans="2:65" s="1" customFormat="1" ht="37.950000000000003" customHeight="1">
      <c r="B167" s="128"/>
      <c r="C167" s="129" t="s">
        <v>212</v>
      </c>
      <c r="D167" s="129" t="s">
        <v>131</v>
      </c>
      <c r="E167" s="130" t="s">
        <v>213</v>
      </c>
      <c r="F167" s="131" t="s">
        <v>214</v>
      </c>
      <c r="G167" s="132" t="s">
        <v>215</v>
      </c>
      <c r="H167" s="133">
        <v>5</v>
      </c>
      <c r="I167" s="134"/>
      <c r="J167" s="135">
        <f>ROUND(I167*H167,2)</f>
        <v>0</v>
      </c>
      <c r="K167" s="131" t="s">
        <v>135</v>
      </c>
      <c r="L167" s="32"/>
      <c r="M167" s="136" t="s">
        <v>1</v>
      </c>
      <c r="N167" s="137" t="s">
        <v>40</v>
      </c>
      <c r="P167" s="138">
        <f>O167*H167</f>
        <v>0</v>
      </c>
      <c r="Q167" s="138">
        <v>0</v>
      </c>
      <c r="R167" s="138">
        <f>Q167*H167</f>
        <v>0</v>
      </c>
      <c r="S167" s="138">
        <v>0</v>
      </c>
      <c r="T167" s="139">
        <f>S167*H167</f>
        <v>0</v>
      </c>
      <c r="AR167" s="140" t="s">
        <v>136</v>
      </c>
      <c r="AT167" s="140" t="s">
        <v>131</v>
      </c>
      <c r="AU167" s="140" t="s">
        <v>84</v>
      </c>
      <c r="AY167" s="17" t="s">
        <v>129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7" t="s">
        <v>80</v>
      </c>
      <c r="BK167" s="141">
        <f>ROUND(I167*H167,2)</f>
        <v>0</v>
      </c>
      <c r="BL167" s="17" t="s">
        <v>136</v>
      </c>
      <c r="BM167" s="140" t="s">
        <v>216</v>
      </c>
    </row>
    <row r="168" spans="2:65" s="1" customFormat="1" ht="16.5" customHeight="1">
      <c r="B168" s="128"/>
      <c r="C168" s="170" t="s">
        <v>217</v>
      </c>
      <c r="D168" s="170" t="s">
        <v>206</v>
      </c>
      <c r="E168" s="171" t="s">
        <v>218</v>
      </c>
      <c r="F168" s="172" t="s">
        <v>219</v>
      </c>
      <c r="G168" s="173" t="s">
        <v>163</v>
      </c>
      <c r="H168" s="174">
        <v>2.5</v>
      </c>
      <c r="I168" s="175"/>
      <c r="J168" s="176">
        <f>ROUND(I168*H168,2)</f>
        <v>0</v>
      </c>
      <c r="K168" s="172" t="s">
        <v>135</v>
      </c>
      <c r="L168" s="177"/>
      <c r="M168" s="178" t="s">
        <v>1</v>
      </c>
      <c r="N168" s="179" t="s">
        <v>40</v>
      </c>
      <c r="P168" s="138">
        <f>O168*H168</f>
        <v>0</v>
      </c>
      <c r="Q168" s="138">
        <v>0.22</v>
      </c>
      <c r="R168" s="138">
        <f>Q168*H168</f>
        <v>0.55000000000000004</v>
      </c>
      <c r="S168" s="138">
        <v>0</v>
      </c>
      <c r="T168" s="139">
        <f>S168*H168</f>
        <v>0</v>
      </c>
      <c r="AR168" s="140" t="s">
        <v>171</v>
      </c>
      <c r="AT168" s="140" t="s">
        <v>206</v>
      </c>
      <c r="AU168" s="140" t="s">
        <v>84</v>
      </c>
      <c r="AY168" s="17" t="s">
        <v>129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7" t="s">
        <v>80</v>
      </c>
      <c r="BK168" s="141">
        <f>ROUND(I168*H168,2)</f>
        <v>0</v>
      </c>
      <c r="BL168" s="17" t="s">
        <v>136</v>
      </c>
      <c r="BM168" s="140" t="s">
        <v>220</v>
      </c>
    </row>
    <row r="169" spans="2:65" s="12" customFormat="1">
      <c r="B169" s="142"/>
      <c r="D169" s="143" t="s">
        <v>138</v>
      </c>
      <c r="F169" s="145" t="s">
        <v>221</v>
      </c>
      <c r="H169" s="146">
        <v>2.5</v>
      </c>
      <c r="I169" s="147"/>
      <c r="L169" s="142"/>
      <c r="M169" s="148"/>
      <c r="T169" s="149"/>
      <c r="AT169" s="144" t="s">
        <v>138</v>
      </c>
      <c r="AU169" s="144" t="s">
        <v>84</v>
      </c>
      <c r="AV169" s="12" t="s">
        <v>84</v>
      </c>
      <c r="AW169" s="12" t="s">
        <v>3</v>
      </c>
      <c r="AX169" s="12" t="s">
        <v>80</v>
      </c>
      <c r="AY169" s="144" t="s">
        <v>129</v>
      </c>
    </row>
    <row r="170" spans="2:65" s="1" customFormat="1" ht="21.75" customHeight="1">
      <c r="B170" s="128"/>
      <c r="C170" s="129" t="s">
        <v>222</v>
      </c>
      <c r="D170" s="129" t="s">
        <v>131</v>
      </c>
      <c r="E170" s="130" t="s">
        <v>223</v>
      </c>
      <c r="F170" s="131" t="s">
        <v>224</v>
      </c>
      <c r="G170" s="132" t="s">
        <v>134</v>
      </c>
      <c r="H170" s="133">
        <v>45</v>
      </c>
      <c r="I170" s="134"/>
      <c r="J170" s="135">
        <f>ROUND(I170*H170,2)</f>
        <v>0</v>
      </c>
      <c r="K170" s="131" t="s">
        <v>135</v>
      </c>
      <c r="L170" s="32"/>
      <c r="M170" s="136" t="s">
        <v>1</v>
      </c>
      <c r="N170" s="137" t="s">
        <v>40</v>
      </c>
      <c r="P170" s="138">
        <f>O170*H170</f>
        <v>0</v>
      </c>
      <c r="Q170" s="138">
        <v>0</v>
      </c>
      <c r="R170" s="138">
        <f>Q170*H170</f>
        <v>0</v>
      </c>
      <c r="S170" s="138">
        <v>0</v>
      </c>
      <c r="T170" s="139">
        <f>S170*H170</f>
        <v>0</v>
      </c>
      <c r="AR170" s="140" t="s">
        <v>136</v>
      </c>
      <c r="AT170" s="140" t="s">
        <v>131</v>
      </c>
      <c r="AU170" s="140" t="s">
        <v>84</v>
      </c>
      <c r="AY170" s="17" t="s">
        <v>129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7" t="s">
        <v>80</v>
      </c>
      <c r="BK170" s="141">
        <f>ROUND(I170*H170,2)</f>
        <v>0</v>
      </c>
      <c r="BL170" s="17" t="s">
        <v>136</v>
      </c>
      <c r="BM170" s="140" t="s">
        <v>225</v>
      </c>
    </row>
    <row r="171" spans="2:65" s="1" customFormat="1" ht="16.5" customHeight="1">
      <c r="B171" s="128"/>
      <c r="C171" s="129" t="s">
        <v>226</v>
      </c>
      <c r="D171" s="129" t="s">
        <v>131</v>
      </c>
      <c r="E171" s="130" t="s">
        <v>227</v>
      </c>
      <c r="F171" s="131" t="s">
        <v>228</v>
      </c>
      <c r="G171" s="132" t="s">
        <v>134</v>
      </c>
      <c r="H171" s="133">
        <v>45</v>
      </c>
      <c r="I171" s="134"/>
      <c r="J171" s="135">
        <f>ROUND(I171*H171,2)</f>
        <v>0</v>
      </c>
      <c r="K171" s="131" t="s">
        <v>135</v>
      </c>
      <c r="L171" s="32"/>
      <c r="M171" s="136" t="s">
        <v>1</v>
      </c>
      <c r="N171" s="137" t="s">
        <v>40</v>
      </c>
      <c r="P171" s="138">
        <f>O171*H171</f>
        <v>0</v>
      </c>
      <c r="Q171" s="138">
        <v>0</v>
      </c>
      <c r="R171" s="138">
        <f>Q171*H171</f>
        <v>0</v>
      </c>
      <c r="S171" s="138">
        <v>0</v>
      </c>
      <c r="T171" s="139">
        <f>S171*H171</f>
        <v>0</v>
      </c>
      <c r="AR171" s="140" t="s">
        <v>136</v>
      </c>
      <c r="AT171" s="140" t="s">
        <v>131</v>
      </c>
      <c r="AU171" s="140" t="s">
        <v>84</v>
      </c>
      <c r="AY171" s="17" t="s">
        <v>129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7" t="s">
        <v>80</v>
      </c>
      <c r="BK171" s="141">
        <f>ROUND(I171*H171,2)</f>
        <v>0</v>
      </c>
      <c r="BL171" s="17" t="s">
        <v>136</v>
      </c>
      <c r="BM171" s="140" t="s">
        <v>229</v>
      </c>
    </row>
    <row r="172" spans="2:65" s="1" customFormat="1" ht="24.15" customHeight="1">
      <c r="B172" s="128"/>
      <c r="C172" s="129" t="s">
        <v>88</v>
      </c>
      <c r="D172" s="129" t="s">
        <v>131</v>
      </c>
      <c r="E172" s="130" t="s">
        <v>230</v>
      </c>
      <c r="F172" s="131" t="s">
        <v>231</v>
      </c>
      <c r="G172" s="132" t="s">
        <v>215</v>
      </c>
      <c r="H172" s="133">
        <v>5</v>
      </c>
      <c r="I172" s="134"/>
      <c r="J172" s="135">
        <f>ROUND(I172*H172,2)</f>
        <v>0</v>
      </c>
      <c r="K172" s="131" t="s">
        <v>135</v>
      </c>
      <c r="L172" s="32"/>
      <c r="M172" s="136" t="s">
        <v>1</v>
      </c>
      <c r="N172" s="137" t="s">
        <v>40</v>
      </c>
      <c r="P172" s="138">
        <f>O172*H172</f>
        <v>0</v>
      </c>
      <c r="Q172" s="138">
        <v>0</v>
      </c>
      <c r="R172" s="138">
        <f>Q172*H172</f>
        <v>0</v>
      </c>
      <c r="S172" s="138">
        <v>0</v>
      </c>
      <c r="T172" s="139">
        <f>S172*H172</f>
        <v>0</v>
      </c>
      <c r="AR172" s="140" t="s">
        <v>136</v>
      </c>
      <c r="AT172" s="140" t="s">
        <v>131</v>
      </c>
      <c r="AU172" s="140" t="s">
        <v>84</v>
      </c>
      <c r="AY172" s="17" t="s">
        <v>129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7" t="s">
        <v>80</v>
      </c>
      <c r="BK172" s="141">
        <f>ROUND(I172*H172,2)</f>
        <v>0</v>
      </c>
      <c r="BL172" s="17" t="s">
        <v>136</v>
      </c>
      <c r="BM172" s="140" t="s">
        <v>232</v>
      </c>
    </row>
    <row r="173" spans="2:65" s="1" customFormat="1" ht="37.950000000000003" customHeight="1">
      <c r="B173" s="128"/>
      <c r="C173" s="129" t="s">
        <v>7</v>
      </c>
      <c r="D173" s="129" t="s">
        <v>131</v>
      </c>
      <c r="E173" s="130" t="s">
        <v>233</v>
      </c>
      <c r="F173" s="131" t="s">
        <v>234</v>
      </c>
      <c r="G173" s="132" t="s">
        <v>215</v>
      </c>
      <c r="H173" s="133">
        <v>5</v>
      </c>
      <c r="I173" s="134"/>
      <c r="J173" s="135">
        <f>ROUND(I173*H173,2)</f>
        <v>0</v>
      </c>
      <c r="K173" s="131" t="s">
        <v>135</v>
      </c>
      <c r="L173" s="32"/>
      <c r="M173" s="136" t="s">
        <v>1</v>
      </c>
      <c r="N173" s="137" t="s">
        <v>40</v>
      </c>
      <c r="P173" s="138">
        <f>O173*H173</f>
        <v>0</v>
      </c>
      <c r="Q173" s="138">
        <v>0</v>
      </c>
      <c r="R173" s="138">
        <f>Q173*H173</f>
        <v>0</v>
      </c>
      <c r="S173" s="138">
        <v>0</v>
      </c>
      <c r="T173" s="139">
        <f>S173*H173</f>
        <v>0</v>
      </c>
      <c r="AR173" s="140" t="s">
        <v>136</v>
      </c>
      <c r="AT173" s="140" t="s">
        <v>131</v>
      </c>
      <c r="AU173" s="140" t="s">
        <v>84</v>
      </c>
      <c r="AY173" s="17" t="s">
        <v>129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7" t="s">
        <v>80</v>
      </c>
      <c r="BK173" s="141">
        <f>ROUND(I173*H173,2)</f>
        <v>0</v>
      </c>
      <c r="BL173" s="17" t="s">
        <v>136</v>
      </c>
      <c r="BM173" s="140" t="s">
        <v>235</v>
      </c>
    </row>
    <row r="174" spans="2:65" s="1" customFormat="1" ht="24.15" customHeight="1">
      <c r="B174" s="128"/>
      <c r="C174" s="129" t="s">
        <v>236</v>
      </c>
      <c r="D174" s="129" t="s">
        <v>131</v>
      </c>
      <c r="E174" s="130" t="s">
        <v>237</v>
      </c>
      <c r="F174" s="131" t="s">
        <v>238</v>
      </c>
      <c r="G174" s="132" t="s">
        <v>215</v>
      </c>
      <c r="H174" s="133">
        <v>5</v>
      </c>
      <c r="I174" s="134"/>
      <c r="J174" s="135">
        <f>ROUND(I174*H174,2)</f>
        <v>0</v>
      </c>
      <c r="K174" s="131" t="s">
        <v>135</v>
      </c>
      <c r="L174" s="32"/>
      <c r="M174" s="136" t="s">
        <v>1</v>
      </c>
      <c r="N174" s="137" t="s">
        <v>40</v>
      </c>
      <c r="P174" s="138">
        <f>O174*H174</f>
        <v>0</v>
      </c>
      <c r="Q174" s="138">
        <v>2.8900000000000002E-3</v>
      </c>
      <c r="R174" s="138">
        <f>Q174*H174</f>
        <v>1.4450000000000001E-2</v>
      </c>
      <c r="S174" s="138">
        <v>0</v>
      </c>
      <c r="T174" s="139">
        <f>S174*H174</f>
        <v>0</v>
      </c>
      <c r="AR174" s="140" t="s">
        <v>136</v>
      </c>
      <c r="AT174" s="140" t="s">
        <v>131</v>
      </c>
      <c r="AU174" s="140" t="s">
        <v>84</v>
      </c>
      <c r="AY174" s="17" t="s">
        <v>129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7" t="s">
        <v>80</v>
      </c>
      <c r="BK174" s="141">
        <f>ROUND(I174*H174,2)</f>
        <v>0</v>
      </c>
      <c r="BL174" s="17" t="s">
        <v>136</v>
      </c>
      <c r="BM174" s="140" t="s">
        <v>239</v>
      </c>
    </row>
    <row r="175" spans="2:65" s="11" customFormat="1" ht="22.95" customHeight="1">
      <c r="B175" s="116"/>
      <c r="D175" s="117" t="s">
        <v>74</v>
      </c>
      <c r="E175" s="126" t="s">
        <v>84</v>
      </c>
      <c r="F175" s="126" t="s">
        <v>240</v>
      </c>
      <c r="I175" s="119"/>
      <c r="J175" s="127">
        <f>BK175</f>
        <v>0</v>
      </c>
      <c r="L175" s="116"/>
      <c r="M175" s="121"/>
      <c r="P175" s="122">
        <f>SUM(P176:P186)</f>
        <v>0</v>
      </c>
      <c r="R175" s="122">
        <f>SUM(R176:R186)</f>
        <v>19.506666000000003</v>
      </c>
      <c r="T175" s="123">
        <f>SUM(T176:T186)</f>
        <v>0</v>
      </c>
      <c r="AR175" s="117" t="s">
        <v>80</v>
      </c>
      <c r="AT175" s="124" t="s">
        <v>74</v>
      </c>
      <c r="AU175" s="124" t="s">
        <v>80</v>
      </c>
      <c r="AY175" s="117" t="s">
        <v>129</v>
      </c>
      <c r="BK175" s="125">
        <f>SUM(BK176:BK186)</f>
        <v>0</v>
      </c>
    </row>
    <row r="176" spans="2:65" s="1" customFormat="1" ht="24.15" customHeight="1">
      <c r="B176" s="128"/>
      <c r="C176" s="129" t="s">
        <v>241</v>
      </c>
      <c r="D176" s="129" t="s">
        <v>131</v>
      </c>
      <c r="E176" s="130" t="s">
        <v>242</v>
      </c>
      <c r="F176" s="131" t="s">
        <v>243</v>
      </c>
      <c r="G176" s="132" t="s">
        <v>134</v>
      </c>
      <c r="H176" s="133">
        <v>80</v>
      </c>
      <c r="I176" s="134"/>
      <c r="J176" s="135">
        <f>ROUND(I176*H176,2)</f>
        <v>0</v>
      </c>
      <c r="K176" s="131" t="s">
        <v>135</v>
      </c>
      <c r="L176" s="32"/>
      <c r="M176" s="136" t="s">
        <v>1</v>
      </c>
      <c r="N176" s="137" t="s">
        <v>40</v>
      </c>
      <c r="P176" s="138">
        <f>O176*H176</f>
        <v>0</v>
      </c>
      <c r="Q176" s="138">
        <v>1.7000000000000001E-4</v>
      </c>
      <c r="R176" s="138">
        <f>Q176*H176</f>
        <v>1.3600000000000001E-2</v>
      </c>
      <c r="S176" s="138">
        <v>0</v>
      </c>
      <c r="T176" s="139">
        <f>S176*H176</f>
        <v>0</v>
      </c>
      <c r="AR176" s="140" t="s">
        <v>136</v>
      </c>
      <c r="AT176" s="140" t="s">
        <v>131</v>
      </c>
      <c r="AU176" s="140" t="s">
        <v>84</v>
      </c>
      <c r="AY176" s="17" t="s">
        <v>129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7" t="s">
        <v>80</v>
      </c>
      <c r="BK176" s="141">
        <f>ROUND(I176*H176,2)</f>
        <v>0</v>
      </c>
      <c r="BL176" s="17" t="s">
        <v>136</v>
      </c>
      <c r="BM176" s="140" t="s">
        <v>244</v>
      </c>
    </row>
    <row r="177" spans="2:65" s="12" customFormat="1">
      <c r="B177" s="142"/>
      <c r="D177" s="143" t="s">
        <v>138</v>
      </c>
      <c r="E177" s="144" t="s">
        <v>1</v>
      </c>
      <c r="F177" s="145" t="s">
        <v>245</v>
      </c>
      <c r="H177" s="146">
        <v>80</v>
      </c>
      <c r="I177" s="147"/>
      <c r="L177" s="142"/>
      <c r="M177" s="148"/>
      <c r="T177" s="149"/>
      <c r="AT177" s="144" t="s">
        <v>138</v>
      </c>
      <c r="AU177" s="144" t="s">
        <v>84</v>
      </c>
      <c r="AV177" s="12" t="s">
        <v>84</v>
      </c>
      <c r="AW177" s="12" t="s">
        <v>31</v>
      </c>
      <c r="AX177" s="12" t="s">
        <v>80</v>
      </c>
      <c r="AY177" s="144" t="s">
        <v>129</v>
      </c>
    </row>
    <row r="178" spans="2:65" s="1" customFormat="1" ht="24.15" customHeight="1">
      <c r="B178" s="128"/>
      <c r="C178" s="170" t="s">
        <v>246</v>
      </c>
      <c r="D178" s="170" t="s">
        <v>206</v>
      </c>
      <c r="E178" s="171" t="s">
        <v>247</v>
      </c>
      <c r="F178" s="172" t="s">
        <v>248</v>
      </c>
      <c r="G178" s="173" t="s">
        <v>134</v>
      </c>
      <c r="H178" s="174">
        <v>94.76</v>
      </c>
      <c r="I178" s="175"/>
      <c r="J178" s="176">
        <f>ROUND(I178*H178,2)</f>
        <v>0</v>
      </c>
      <c r="K178" s="172" t="s">
        <v>135</v>
      </c>
      <c r="L178" s="177"/>
      <c r="M178" s="178" t="s">
        <v>1</v>
      </c>
      <c r="N178" s="179" t="s">
        <v>40</v>
      </c>
      <c r="P178" s="138">
        <f>O178*H178</f>
        <v>0</v>
      </c>
      <c r="Q178" s="138">
        <v>2.9999999999999997E-4</v>
      </c>
      <c r="R178" s="138">
        <f>Q178*H178</f>
        <v>2.8427999999999998E-2</v>
      </c>
      <c r="S178" s="138">
        <v>0</v>
      </c>
      <c r="T178" s="139">
        <f>S178*H178</f>
        <v>0</v>
      </c>
      <c r="AR178" s="140" t="s">
        <v>171</v>
      </c>
      <c r="AT178" s="140" t="s">
        <v>206</v>
      </c>
      <c r="AU178" s="140" t="s">
        <v>84</v>
      </c>
      <c r="AY178" s="17" t="s">
        <v>129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7" t="s">
        <v>80</v>
      </c>
      <c r="BK178" s="141">
        <f>ROUND(I178*H178,2)</f>
        <v>0</v>
      </c>
      <c r="BL178" s="17" t="s">
        <v>136</v>
      </c>
      <c r="BM178" s="140" t="s">
        <v>249</v>
      </c>
    </row>
    <row r="179" spans="2:65" s="12" customFormat="1">
      <c r="B179" s="142"/>
      <c r="D179" s="143" t="s">
        <v>138</v>
      </c>
      <c r="F179" s="145" t="s">
        <v>250</v>
      </c>
      <c r="H179" s="146">
        <v>94.76</v>
      </c>
      <c r="I179" s="147"/>
      <c r="L179" s="142"/>
      <c r="M179" s="148"/>
      <c r="T179" s="149"/>
      <c r="AT179" s="144" t="s">
        <v>138</v>
      </c>
      <c r="AU179" s="144" t="s">
        <v>84</v>
      </c>
      <c r="AV179" s="12" t="s">
        <v>84</v>
      </c>
      <c r="AW179" s="12" t="s">
        <v>3</v>
      </c>
      <c r="AX179" s="12" t="s">
        <v>80</v>
      </c>
      <c r="AY179" s="144" t="s">
        <v>129</v>
      </c>
    </row>
    <row r="180" spans="2:65" s="1" customFormat="1" ht="37.950000000000003" customHeight="1">
      <c r="B180" s="128"/>
      <c r="C180" s="129" t="s">
        <v>251</v>
      </c>
      <c r="D180" s="129" t="s">
        <v>131</v>
      </c>
      <c r="E180" s="130" t="s">
        <v>252</v>
      </c>
      <c r="F180" s="131" t="s">
        <v>253</v>
      </c>
      <c r="G180" s="132" t="s">
        <v>145</v>
      </c>
      <c r="H180" s="133">
        <v>50</v>
      </c>
      <c r="I180" s="134"/>
      <c r="J180" s="135">
        <f>ROUND(I180*H180,2)</f>
        <v>0</v>
      </c>
      <c r="K180" s="131" t="s">
        <v>135</v>
      </c>
      <c r="L180" s="32"/>
      <c r="M180" s="136" t="s">
        <v>1</v>
      </c>
      <c r="N180" s="137" t="s">
        <v>40</v>
      </c>
      <c r="P180" s="138">
        <f>O180*H180</f>
        <v>0</v>
      </c>
      <c r="Q180" s="138">
        <v>0.20477000000000001</v>
      </c>
      <c r="R180" s="138">
        <f>Q180*H180</f>
        <v>10.2385</v>
      </c>
      <c r="S180" s="138">
        <v>0</v>
      </c>
      <c r="T180" s="139">
        <f>S180*H180</f>
        <v>0</v>
      </c>
      <c r="AR180" s="140" t="s">
        <v>136</v>
      </c>
      <c r="AT180" s="140" t="s">
        <v>131</v>
      </c>
      <c r="AU180" s="140" t="s">
        <v>84</v>
      </c>
      <c r="AY180" s="17" t="s">
        <v>129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7" t="s">
        <v>80</v>
      </c>
      <c r="BK180" s="141">
        <f>ROUND(I180*H180,2)</f>
        <v>0</v>
      </c>
      <c r="BL180" s="17" t="s">
        <v>136</v>
      </c>
      <c r="BM180" s="140" t="s">
        <v>254</v>
      </c>
    </row>
    <row r="181" spans="2:65" s="1" customFormat="1" ht="16.5" customHeight="1">
      <c r="B181" s="128"/>
      <c r="C181" s="129" t="s">
        <v>255</v>
      </c>
      <c r="D181" s="129" t="s">
        <v>131</v>
      </c>
      <c r="E181" s="130" t="s">
        <v>256</v>
      </c>
      <c r="F181" s="131" t="s">
        <v>257</v>
      </c>
      <c r="G181" s="132" t="s">
        <v>163</v>
      </c>
      <c r="H181" s="133">
        <v>4</v>
      </c>
      <c r="I181" s="134"/>
      <c r="J181" s="135">
        <f>ROUND(I181*H181,2)</f>
        <v>0</v>
      </c>
      <c r="K181" s="131" t="s">
        <v>135</v>
      </c>
      <c r="L181" s="32"/>
      <c r="M181" s="136" t="s">
        <v>1</v>
      </c>
      <c r="N181" s="137" t="s">
        <v>40</v>
      </c>
      <c r="P181" s="138">
        <f>O181*H181</f>
        <v>0</v>
      </c>
      <c r="Q181" s="138">
        <v>2.3010199999999998</v>
      </c>
      <c r="R181" s="138">
        <f>Q181*H181</f>
        <v>9.2040799999999994</v>
      </c>
      <c r="S181" s="138">
        <v>0</v>
      </c>
      <c r="T181" s="139">
        <f>S181*H181</f>
        <v>0</v>
      </c>
      <c r="AR181" s="140" t="s">
        <v>136</v>
      </c>
      <c r="AT181" s="140" t="s">
        <v>131</v>
      </c>
      <c r="AU181" s="140" t="s">
        <v>84</v>
      </c>
      <c r="AY181" s="17" t="s">
        <v>129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7" t="s">
        <v>80</v>
      </c>
      <c r="BK181" s="141">
        <f>ROUND(I181*H181,2)</f>
        <v>0</v>
      </c>
      <c r="BL181" s="17" t="s">
        <v>136</v>
      </c>
      <c r="BM181" s="140" t="s">
        <v>258</v>
      </c>
    </row>
    <row r="182" spans="2:65" s="14" customFormat="1">
      <c r="B182" s="157"/>
      <c r="D182" s="143" t="s">
        <v>138</v>
      </c>
      <c r="E182" s="158" t="s">
        <v>1</v>
      </c>
      <c r="F182" s="159" t="s">
        <v>259</v>
      </c>
      <c r="H182" s="158" t="s">
        <v>1</v>
      </c>
      <c r="I182" s="160"/>
      <c r="L182" s="157"/>
      <c r="M182" s="161"/>
      <c r="T182" s="162"/>
      <c r="AT182" s="158" t="s">
        <v>138</v>
      </c>
      <c r="AU182" s="158" t="s">
        <v>84</v>
      </c>
      <c r="AV182" s="14" t="s">
        <v>80</v>
      </c>
      <c r="AW182" s="14" t="s">
        <v>31</v>
      </c>
      <c r="AX182" s="14" t="s">
        <v>75</v>
      </c>
      <c r="AY182" s="158" t="s">
        <v>129</v>
      </c>
    </row>
    <row r="183" spans="2:65" s="12" customFormat="1">
      <c r="B183" s="142"/>
      <c r="D183" s="143" t="s">
        <v>138</v>
      </c>
      <c r="E183" s="144" t="s">
        <v>1</v>
      </c>
      <c r="F183" s="145" t="s">
        <v>260</v>
      </c>
      <c r="H183" s="146">
        <v>4</v>
      </c>
      <c r="I183" s="147"/>
      <c r="L183" s="142"/>
      <c r="M183" s="148"/>
      <c r="T183" s="149"/>
      <c r="AT183" s="144" t="s">
        <v>138</v>
      </c>
      <c r="AU183" s="144" t="s">
        <v>84</v>
      </c>
      <c r="AV183" s="12" t="s">
        <v>84</v>
      </c>
      <c r="AW183" s="12" t="s">
        <v>31</v>
      </c>
      <c r="AX183" s="12" t="s">
        <v>80</v>
      </c>
      <c r="AY183" s="144" t="s">
        <v>129</v>
      </c>
    </row>
    <row r="184" spans="2:65" s="1" customFormat="1" ht="16.5" customHeight="1">
      <c r="B184" s="128"/>
      <c r="C184" s="129" t="s">
        <v>261</v>
      </c>
      <c r="D184" s="129" t="s">
        <v>131</v>
      </c>
      <c r="E184" s="130" t="s">
        <v>262</v>
      </c>
      <c r="F184" s="131" t="s">
        <v>263</v>
      </c>
      <c r="G184" s="132" t="s">
        <v>134</v>
      </c>
      <c r="H184" s="133">
        <v>8.1999999999999993</v>
      </c>
      <c r="I184" s="134"/>
      <c r="J184" s="135">
        <f>ROUND(I184*H184,2)</f>
        <v>0</v>
      </c>
      <c r="K184" s="131" t="s">
        <v>135</v>
      </c>
      <c r="L184" s="32"/>
      <c r="M184" s="136" t="s">
        <v>1</v>
      </c>
      <c r="N184" s="137" t="s">
        <v>40</v>
      </c>
      <c r="P184" s="138">
        <f>O184*H184</f>
        <v>0</v>
      </c>
      <c r="Q184" s="138">
        <v>2.6900000000000001E-3</v>
      </c>
      <c r="R184" s="138">
        <f>Q184*H184</f>
        <v>2.2057999999999998E-2</v>
      </c>
      <c r="S184" s="138">
        <v>0</v>
      </c>
      <c r="T184" s="139">
        <f>S184*H184</f>
        <v>0</v>
      </c>
      <c r="AR184" s="140" t="s">
        <v>136</v>
      </c>
      <c r="AT184" s="140" t="s">
        <v>131</v>
      </c>
      <c r="AU184" s="140" t="s">
        <v>84</v>
      </c>
      <c r="AY184" s="17" t="s">
        <v>129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7" t="s">
        <v>80</v>
      </c>
      <c r="BK184" s="141">
        <f>ROUND(I184*H184,2)</f>
        <v>0</v>
      </c>
      <c r="BL184" s="17" t="s">
        <v>136</v>
      </c>
      <c r="BM184" s="140" t="s">
        <v>264</v>
      </c>
    </row>
    <row r="185" spans="2:65" s="12" customFormat="1">
      <c r="B185" s="142"/>
      <c r="D185" s="143" t="s">
        <v>138</v>
      </c>
      <c r="E185" s="144" t="s">
        <v>1</v>
      </c>
      <c r="F185" s="145" t="s">
        <v>265</v>
      </c>
      <c r="H185" s="146">
        <v>8.1999999999999993</v>
      </c>
      <c r="I185" s="147"/>
      <c r="L185" s="142"/>
      <c r="M185" s="148"/>
      <c r="T185" s="149"/>
      <c r="AT185" s="144" t="s">
        <v>138</v>
      </c>
      <c r="AU185" s="144" t="s">
        <v>84</v>
      </c>
      <c r="AV185" s="12" t="s">
        <v>84</v>
      </c>
      <c r="AW185" s="12" t="s">
        <v>31</v>
      </c>
      <c r="AX185" s="12" t="s">
        <v>80</v>
      </c>
      <c r="AY185" s="144" t="s">
        <v>129</v>
      </c>
    </row>
    <row r="186" spans="2:65" s="1" customFormat="1" ht="16.5" customHeight="1">
      <c r="B186" s="128"/>
      <c r="C186" s="129" t="s">
        <v>266</v>
      </c>
      <c r="D186" s="129" t="s">
        <v>131</v>
      </c>
      <c r="E186" s="130" t="s">
        <v>267</v>
      </c>
      <c r="F186" s="131" t="s">
        <v>268</v>
      </c>
      <c r="G186" s="132" t="s">
        <v>134</v>
      </c>
      <c r="H186" s="133">
        <v>8.1999999999999993</v>
      </c>
      <c r="I186" s="134"/>
      <c r="J186" s="135">
        <f>ROUND(I186*H186,2)</f>
        <v>0</v>
      </c>
      <c r="K186" s="131" t="s">
        <v>135</v>
      </c>
      <c r="L186" s="32"/>
      <c r="M186" s="136" t="s">
        <v>1</v>
      </c>
      <c r="N186" s="137" t="s">
        <v>40</v>
      </c>
      <c r="P186" s="138">
        <f>O186*H186</f>
        <v>0</v>
      </c>
      <c r="Q186" s="138">
        <v>0</v>
      </c>
      <c r="R186" s="138">
        <f>Q186*H186</f>
        <v>0</v>
      </c>
      <c r="S186" s="138">
        <v>0</v>
      </c>
      <c r="T186" s="139">
        <f>S186*H186</f>
        <v>0</v>
      </c>
      <c r="AR186" s="140" t="s">
        <v>136</v>
      </c>
      <c r="AT186" s="140" t="s">
        <v>131</v>
      </c>
      <c r="AU186" s="140" t="s">
        <v>84</v>
      </c>
      <c r="AY186" s="17" t="s">
        <v>129</v>
      </c>
      <c r="BE186" s="141">
        <f>IF(N186="základní",J186,0)</f>
        <v>0</v>
      </c>
      <c r="BF186" s="141">
        <f>IF(N186="snížená",J186,0)</f>
        <v>0</v>
      </c>
      <c r="BG186" s="141">
        <f>IF(N186="zákl. přenesená",J186,0)</f>
        <v>0</v>
      </c>
      <c r="BH186" s="141">
        <f>IF(N186="sníž. přenesená",J186,0)</f>
        <v>0</v>
      </c>
      <c r="BI186" s="141">
        <f>IF(N186="nulová",J186,0)</f>
        <v>0</v>
      </c>
      <c r="BJ186" s="17" t="s">
        <v>80</v>
      </c>
      <c r="BK186" s="141">
        <f>ROUND(I186*H186,2)</f>
        <v>0</v>
      </c>
      <c r="BL186" s="17" t="s">
        <v>136</v>
      </c>
      <c r="BM186" s="140" t="s">
        <v>269</v>
      </c>
    </row>
    <row r="187" spans="2:65" s="11" customFormat="1" ht="22.95" customHeight="1">
      <c r="B187" s="116"/>
      <c r="D187" s="117" t="s">
        <v>74</v>
      </c>
      <c r="E187" s="126" t="s">
        <v>142</v>
      </c>
      <c r="F187" s="126" t="s">
        <v>270</v>
      </c>
      <c r="I187" s="119"/>
      <c r="J187" s="127">
        <f>BK187</f>
        <v>0</v>
      </c>
      <c r="L187" s="116"/>
      <c r="M187" s="121"/>
      <c r="P187" s="122">
        <f>SUM(P188:P191)</f>
        <v>0</v>
      </c>
      <c r="R187" s="122">
        <f>SUM(R188:R191)</f>
        <v>43.0246</v>
      </c>
      <c r="T187" s="123">
        <f>SUM(T188:T191)</f>
        <v>0</v>
      </c>
      <c r="AR187" s="117" t="s">
        <v>80</v>
      </c>
      <c r="AT187" s="124" t="s">
        <v>74</v>
      </c>
      <c r="AU187" s="124" t="s">
        <v>80</v>
      </c>
      <c r="AY187" s="117" t="s">
        <v>129</v>
      </c>
      <c r="BK187" s="125">
        <f>SUM(BK188:BK191)</f>
        <v>0</v>
      </c>
    </row>
    <row r="188" spans="2:65" s="1" customFormat="1" ht="21.75" customHeight="1">
      <c r="B188" s="128"/>
      <c r="C188" s="129" t="s">
        <v>271</v>
      </c>
      <c r="D188" s="129" t="s">
        <v>131</v>
      </c>
      <c r="E188" s="130" t="s">
        <v>272</v>
      </c>
      <c r="F188" s="131" t="s">
        <v>273</v>
      </c>
      <c r="G188" s="132" t="s">
        <v>145</v>
      </c>
      <c r="H188" s="133">
        <v>40</v>
      </c>
      <c r="I188" s="134"/>
      <c r="J188" s="135">
        <f>ROUND(I188*H188,2)</f>
        <v>0</v>
      </c>
      <c r="K188" s="131" t="s">
        <v>135</v>
      </c>
      <c r="L188" s="32"/>
      <c r="M188" s="136" t="s">
        <v>1</v>
      </c>
      <c r="N188" s="137" t="s">
        <v>40</v>
      </c>
      <c r="P188" s="138">
        <f>O188*H188</f>
        <v>0</v>
      </c>
      <c r="Q188" s="138">
        <v>0.55374000000000001</v>
      </c>
      <c r="R188" s="138">
        <f>Q188*H188</f>
        <v>22.1496</v>
      </c>
      <c r="S188" s="138">
        <v>0</v>
      </c>
      <c r="T188" s="139">
        <f>S188*H188</f>
        <v>0</v>
      </c>
      <c r="AR188" s="140" t="s">
        <v>136</v>
      </c>
      <c r="AT188" s="140" t="s">
        <v>131</v>
      </c>
      <c r="AU188" s="140" t="s">
        <v>84</v>
      </c>
      <c r="AY188" s="17" t="s">
        <v>129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7" t="s">
        <v>80</v>
      </c>
      <c r="BK188" s="141">
        <f>ROUND(I188*H188,2)</f>
        <v>0</v>
      </c>
      <c r="BL188" s="17" t="s">
        <v>136</v>
      </c>
      <c r="BM188" s="140" t="s">
        <v>274</v>
      </c>
    </row>
    <row r="189" spans="2:65" s="12" customFormat="1">
      <c r="B189" s="142"/>
      <c r="D189" s="143" t="s">
        <v>138</v>
      </c>
      <c r="E189" s="144" t="s">
        <v>1</v>
      </c>
      <c r="F189" s="145" t="s">
        <v>275</v>
      </c>
      <c r="H189" s="146">
        <v>40</v>
      </c>
      <c r="I189" s="147"/>
      <c r="L189" s="142"/>
      <c r="M189" s="148"/>
      <c r="T189" s="149"/>
      <c r="AT189" s="144" t="s">
        <v>138</v>
      </c>
      <c r="AU189" s="144" t="s">
        <v>84</v>
      </c>
      <c r="AV189" s="12" t="s">
        <v>84</v>
      </c>
      <c r="AW189" s="12" t="s">
        <v>31</v>
      </c>
      <c r="AX189" s="12" t="s">
        <v>80</v>
      </c>
      <c r="AY189" s="144" t="s">
        <v>129</v>
      </c>
    </row>
    <row r="190" spans="2:65" s="1" customFormat="1" ht="24.15" customHeight="1">
      <c r="B190" s="128"/>
      <c r="C190" s="129" t="s">
        <v>276</v>
      </c>
      <c r="D190" s="129" t="s">
        <v>131</v>
      </c>
      <c r="E190" s="130" t="s">
        <v>277</v>
      </c>
      <c r="F190" s="131" t="s">
        <v>278</v>
      </c>
      <c r="G190" s="132" t="s">
        <v>163</v>
      </c>
      <c r="H190" s="133">
        <v>10</v>
      </c>
      <c r="I190" s="134"/>
      <c r="J190" s="135">
        <f>ROUND(I190*H190,2)</f>
        <v>0</v>
      </c>
      <c r="K190" s="131" t="s">
        <v>135</v>
      </c>
      <c r="L190" s="32"/>
      <c r="M190" s="136" t="s">
        <v>1</v>
      </c>
      <c r="N190" s="137" t="s">
        <v>40</v>
      </c>
      <c r="P190" s="138">
        <f>O190*H190</f>
        <v>0</v>
      </c>
      <c r="Q190" s="138">
        <v>2.0874999999999999</v>
      </c>
      <c r="R190" s="138">
        <f>Q190*H190</f>
        <v>20.875</v>
      </c>
      <c r="S190" s="138">
        <v>0</v>
      </c>
      <c r="T190" s="139">
        <f>S190*H190</f>
        <v>0</v>
      </c>
      <c r="AR190" s="140" t="s">
        <v>136</v>
      </c>
      <c r="AT190" s="140" t="s">
        <v>131</v>
      </c>
      <c r="AU190" s="140" t="s">
        <v>84</v>
      </c>
      <c r="AY190" s="17" t="s">
        <v>129</v>
      </c>
      <c r="BE190" s="141">
        <f>IF(N190="základní",J190,0)</f>
        <v>0</v>
      </c>
      <c r="BF190" s="141">
        <f>IF(N190="snížená",J190,0)</f>
        <v>0</v>
      </c>
      <c r="BG190" s="141">
        <f>IF(N190="zákl. přenesená",J190,0)</f>
        <v>0</v>
      </c>
      <c r="BH190" s="141">
        <f>IF(N190="sníž. přenesená",J190,0)</f>
        <v>0</v>
      </c>
      <c r="BI190" s="141">
        <f>IF(N190="nulová",J190,0)</f>
        <v>0</v>
      </c>
      <c r="BJ190" s="17" t="s">
        <v>80</v>
      </c>
      <c r="BK190" s="141">
        <f>ROUND(I190*H190,2)</f>
        <v>0</v>
      </c>
      <c r="BL190" s="17" t="s">
        <v>136</v>
      </c>
      <c r="BM190" s="140" t="s">
        <v>279</v>
      </c>
    </row>
    <row r="191" spans="2:65" s="12" customFormat="1">
      <c r="B191" s="142"/>
      <c r="D191" s="143" t="s">
        <v>138</v>
      </c>
      <c r="E191" s="144" t="s">
        <v>1</v>
      </c>
      <c r="F191" s="145" t="s">
        <v>280</v>
      </c>
      <c r="H191" s="146">
        <v>10</v>
      </c>
      <c r="I191" s="147"/>
      <c r="L191" s="142"/>
      <c r="M191" s="148"/>
      <c r="T191" s="149"/>
      <c r="AT191" s="144" t="s">
        <v>138</v>
      </c>
      <c r="AU191" s="144" t="s">
        <v>84</v>
      </c>
      <c r="AV191" s="12" t="s">
        <v>84</v>
      </c>
      <c r="AW191" s="12" t="s">
        <v>31</v>
      </c>
      <c r="AX191" s="12" t="s">
        <v>80</v>
      </c>
      <c r="AY191" s="144" t="s">
        <v>129</v>
      </c>
    </row>
    <row r="192" spans="2:65" s="11" customFormat="1" ht="22.95" customHeight="1">
      <c r="B192" s="116"/>
      <c r="D192" s="117" t="s">
        <v>74</v>
      </c>
      <c r="E192" s="126" t="s">
        <v>150</v>
      </c>
      <c r="F192" s="126" t="s">
        <v>281</v>
      </c>
      <c r="I192" s="119"/>
      <c r="J192" s="127">
        <f>BK192</f>
        <v>0</v>
      </c>
      <c r="L192" s="116"/>
      <c r="M192" s="121"/>
      <c r="P192" s="122">
        <f>SUM(P193:P213)</f>
        <v>0</v>
      </c>
      <c r="R192" s="122">
        <f>SUM(R193:R213)</f>
        <v>250.97638000000001</v>
      </c>
      <c r="T192" s="123">
        <f>SUM(T193:T213)</f>
        <v>0</v>
      </c>
      <c r="AR192" s="117" t="s">
        <v>80</v>
      </c>
      <c r="AT192" s="124" t="s">
        <v>74</v>
      </c>
      <c r="AU192" s="124" t="s">
        <v>80</v>
      </c>
      <c r="AY192" s="117" t="s">
        <v>129</v>
      </c>
      <c r="BK192" s="125">
        <f>SUM(BK193:BK213)</f>
        <v>0</v>
      </c>
    </row>
    <row r="193" spans="2:65" s="1" customFormat="1" ht="24.15" customHeight="1">
      <c r="B193" s="128"/>
      <c r="C193" s="129" t="s">
        <v>282</v>
      </c>
      <c r="D193" s="129" t="s">
        <v>131</v>
      </c>
      <c r="E193" s="130" t="s">
        <v>283</v>
      </c>
      <c r="F193" s="131" t="s">
        <v>284</v>
      </c>
      <c r="G193" s="132" t="s">
        <v>134</v>
      </c>
      <c r="H193" s="133">
        <v>204</v>
      </c>
      <c r="I193" s="134"/>
      <c r="J193" s="135">
        <f>ROUND(I193*H193,2)</f>
        <v>0</v>
      </c>
      <c r="K193" s="131" t="s">
        <v>135</v>
      </c>
      <c r="L193" s="32"/>
      <c r="M193" s="136" t="s">
        <v>1</v>
      </c>
      <c r="N193" s="137" t="s">
        <v>40</v>
      </c>
      <c r="P193" s="138">
        <f>O193*H193</f>
        <v>0</v>
      </c>
      <c r="Q193" s="138">
        <v>0.38700000000000001</v>
      </c>
      <c r="R193" s="138">
        <f>Q193*H193</f>
        <v>78.948000000000008</v>
      </c>
      <c r="S193" s="138">
        <v>0</v>
      </c>
      <c r="T193" s="139">
        <f>S193*H193</f>
        <v>0</v>
      </c>
      <c r="AR193" s="140" t="s">
        <v>136</v>
      </c>
      <c r="AT193" s="140" t="s">
        <v>131</v>
      </c>
      <c r="AU193" s="140" t="s">
        <v>84</v>
      </c>
      <c r="AY193" s="17" t="s">
        <v>129</v>
      </c>
      <c r="BE193" s="141">
        <f>IF(N193="základní",J193,0)</f>
        <v>0</v>
      </c>
      <c r="BF193" s="141">
        <f>IF(N193="snížená",J193,0)</f>
        <v>0</v>
      </c>
      <c r="BG193" s="141">
        <f>IF(N193="zákl. přenesená",J193,0)</f>
        <v>0</v>
      </c>
      <c r="BH193" s="141">
        <f>IF(N193="sníž. přenesená",J193,0)</f>
        <v>0</v>
      </c>
      <c r="BI193" s="141">
        <f>IF(N193="nulová",J193,0)</f>
        <v>0</v>
      </c>
      <c r="BJ193" s="17" t="s">
        <v>80</v>
      </c>
      <c r="BK193" s="141">
        <f>ROUND(I193*H193,2)</f>
        <v>0</v>
      </c>
      <c r="BL193" s="17" t="s">
        <v>136</v>
      </c>
      <c r="BM193" s="140" t="s">
        <v>285</v>
      </c>
    </row>
    <row r="194" spans="2:65" s="1" customFormat="1" ht="21.75" customHeight="1">
      <c r="B194" s="128"/>
      <c r="C194" s="129" t="s">
        <v>286</v>
      </c>
      <c r="D194" s="129" t="s">
        <v>131</v>
      </c>
      <c r="E194" s="130" t="s">
        <v>287</v>
      </c>
      <c r="F194" s="131" t="s">
        <v>288</v>
      </c>
      <c r="G194" s="132" t="s">
        <v>134</v>
      </c>
      <c r="H194" s="133">
        <v>63.85</v>
      </c>
      <c r="I194" s="134"/>
      <c r="J194" s="135">
        <f>ROUND(I194*H194,2)</f>
        <v>0</v>
      </c>
      <c r="K194" s="131" t="s">
        <v>135</v>
      </c>
      <c r="L194" s="32"/>
      <c r="M194" s="136" t="s">
        <v>1</v>
      </c>
      <c r="N194" s="137" t="s">
        <v>40</v>
      </c>
      <c r="P194" s="138">
        <f>O194*H194</f>
        <v>0</v>
      </c>
      <c r="Q194" s="138">
        <v>0.23</v>
      </c>
      <c r="R194" s="138">
        <f>Q194*H194</f>
        <v>14.685500000000001</v>
      </c>
      <c r="S194" s="138">
        <v>0</v>
      </c>
      <c r="T194" s="139">
        <f>S194*H194</f>
        <v>0</v>
      </c>
      <c r="AR194" s="140" t="s">
        <v>136</v>
      </c>
      <c r="AT194" s="140" t="s">
        <v>131</v>
      </c>
      <c r="AU194" s="140" t="s">
        <v>84</v>
      </c>
      <c r="AY194" s="17" t="s">
        <v>129</v>
      </c>
      <c r="BE194" s="141">
        <f>IF(N194="základní",J194,0)</f>
        <v>0</v>
      </c>
      <c r="BF194" s="141">
        <f>IF(N194="snížená",J194,0)</f>
        <v>0</v>
      </c>
      <c r="BG194" s="141">
        <f>IF(N194="zákl. přenesená",J194,0)</f>
        <v>0</v>
      </c>
      <c r="BH194" s="141">
        <f>IF(N194="sníž. přenesená",J194,0)</f>
        <v>0</v>
      </c>
      <c r="BI194" s="141">
        <f>IF(N194="nulová",J194,0)</f>
        <v>0</v>
      </c>
      <c r="BJ194" s="17" t="s">
        <v>80</v>
      </c>
      <c r="BK194" s="141">
        <f>ROUND(I194*H194,2)</f>
        <v>0</v>
      </c>
      <c r="BL194" s="17" t="s">
        <v>136</v>
      </c>
      <c r="BM194" s="140" t="s">
        <v>289</v>
      </c>
    </row>
    <row r="195" spans="2:65" s="14" customFormat="1">
      <c r="B195" s="157"/>
      <c r="D195" s="143" t="s">
        <v>138</v>
      </c>
      <c r="E195" s="158" t="s">
        <v>1</v>
      </c>
      <c r="F195" s="159" t="s">
        <v>290</v>
      </c>
      <c r="H195" s="158" t="s">
        <v>1</v>
      </c>
      <c r="I195" s="160"/>
      <c r="L195" s="157"/>
      <c r="M195" s="161"/>
      <c r="T195" s="162"/>
      <c r="AT195" s="158" t="s">
        <v>138</v>
      </c>
      <c r="AU195" s="158" t="s">
        <v>84</v>
      </c>
      <c r="AV195" s="14" t="s">
        <v>80</v>
      </c>
      <c r="AW195" s="14" t="s">
        <v>31</v>
      </c>
      <c r="AX195" s="14" t="s">
        <v>75</v>
      </c>
      <c r="AY195" s="158" t="s">
        <v>129</v>
      </c>
    </row>
    <row r="196" spans="2:65" s="12" customFormat="1">
      <c r="B196" s="142"/>
      <c r="D196" s="143" t="s">
        <v>138</v>
      </c>
      <c r="E196" s="144" t="s">
        <v>1</v>
      </c>
      <c r="F196" s="145" t="s">
        <v>291</v>
      </c>
      <c r="H196" s="146">
        <v>23.85</v>
      </c>
      <c r="I196" s="147"/>
      <c r="L196" s="142"/>
      <c r="M196" s="148"/>
      <c r="T196" s="149"/>
      <c r="AT196" s="144" t="s">
        <v>138</v>
      </c>
      <c r="AU196" s="144" t="s">
        <v>84</v>
      </c>
      <c r="AV196" s="12" t="s">
        <v>84</v>
      </c>
      <c r="AW196" s="12" t="s">
        <v>31</v>
      </c>
      <c r="AX196" s="12" t="s">
        <v>75</v>
      </c>
      <c r="AY196" s="144" t="s">
        <v>129</v>
      </c>
    </row>
    <row r="197" spans="2:65" s="14" customFormat="1">
      <c r="B197" s="157"/>
      <c r="D197" s="143" t="s">
        <v>138</v>
      </c>
      <c r="E197" s="158" t="s">
        <v>1</v>
      </c>
      <c r="F197" s="159" t="s">
        <v>292</v>
      </c>
      <c r="H197" s="158" t="s">
        <v>1</v>
      </c>
      <c r="I197" s="160"/>
      <c r="L197" s="157"/>
      <c r="M197" s="161"/>
      <c r="T197" s="162"/>
      <c r="AT197" s="158" t="s">
        <v>138</v>
      </c>
      <c r="AU197" s="158" t="s">
        <v>84</v>
      </c>
      <c r="AV197" s="14" t="s">
        <v>80</v>
      </c>
      <c r="AW197" s="14" t="s">
        <v>31</v>
      </c>
      <c r="AX197" s="14" t="s">
        <v>75</v>
      </c>
      <c r="AY197" s="158" t="s">
        <v>129</v>
      </c>
    </row>
    <row r="198" spans="2:65" s="12" customFormat="1">
      <c r="B198" s="142"/>
      <c r="D198" s="143" t="s">
        <v>138</v>
      </c>
      <c r="E198" s="144" t="s">
        <v>1</v>
      </c>
      <c r="F198" s="145" t="s">
        <v>293</v>
      </c>
      <c r="H198" s="146">
        <v>40</v>
      </c>
      <c r="I198" s="147"/>
      <c r="L198" s="142"/>
      <c r="M198" s="148"/>
      <c r="T198" s="149"/>
      <c r="AT198" s="144" t="s">
        <v>138</v>
      </c>
      <c r="AU198" s="144" t="s">
        <v>84</v>
      </c>
      <c r="AV198" s="12" t="s">
        <v>84</v>
      </c>
      <c r="AW198" s="12" t="s">
        <v>31</v>
      </c>
      <c r="AX198" s="12" t="s">
        <v>75</v>
      </c>
      <c r="AY198" s="144" t="s">
        <v>129</v>
      </c>
    </row>
    <row r="199" spans="2:65" s="15" customFormat="1">
      <c r="B199" s="163"/>
      <c r="D199" s="143" t="s">
        <v>138</v>
      </c>
      <c r="E199" s="164" t="s">
        <v>1</v>
      </c>
      <c r="F199" s="165" t="s">
        <v>170</v>
      </c>
      <c r="H199" s="166">
        <v>63.85</v>
      </c>
      <c r="I199" s="167"/>
      <c r="L199" s="163"/>
      <c r="M199" s="168"/>
      <c r="T199" s="169"/>
      <c r="AT199" s="164" t="s">
        <v>138</v>
      </c>
      <c r="AU199" s="164" t="s">
        <v>84</v>
      </c>
      <c r="AV199" s="15" t="s">
        <v>136</v>
      </c>
      <c r="AW199" s="15" t="s">
        <v>31</v>
      </c>
      <c r="AX199" s="15" t="s">
        <v>80</v>
      </c>
      <c r="AY199" s="164" t="s">
        <v>129</v>
      </c>
    </row>
    <row r="200" spans="2:65" s="1" customFormat="1" ht="24.15" customHeight="1">
      <c r="B200" s="128"/>
      <c r="C200" s="129" t="s">
        <v>294</v>
      </c>
      <c r="D200" s="129" t="s">
        <v>131</v>
      </c>
      <c r="E200" s="130" t="s">
        <v>295</v>
      </c>
      <c r="F200" s="131" t="s">
        <v>296</v>
      </c>
      <c r="G200" s="132" t="s">
        <v>134</v>
      </c>
      <c r="H200" s="133">
        <v>204</v>
      </c>
      <c r="I200" s="134"/>
      <c r="J200" s="135">
        <f>ROUND(I200*H200,2)</f>
        <v>0</v>
      </c>
      <c r="K200" s="131" t="s">
        <v>135</v>
      </c>
      <c r="L200" s="32"/>
      <c r="M200" s="136" t="s">
        <v>1</v>
      </c>
      <c r="N200" s="137" t="s">
        <v>40</v>
      </c>
      <c r="P200" s="138">
        <f>O200*H200</f>
        <v>0</v>
      </c>
      <c r="Q200" s="138">
        <v>0.46</v>
      </c>
      <c r="R200" s="138">
        <f>Q200*H200</f>
        <v>93.84</v>
      </c>
      <c r="S200" s="138">
        <v>0</v>
      </c>
      <c r="T200" s="139">
        <f>S200*H200</f>
        <v>0</v>
      </c>
      <c r="AR200" s="140" t="s">
        <v>136</v>
      </c>
      <c r="AT200" s="140" t="s">
        <v>131</v>
      </c>
      <c r="AU200" s="140" t="s">
        <v>84</v>
      </c>
      <c r="AY200" s="17" t="s">
        <v>129</v>
      </c>
      <c r="BE200" s="141">
        <f>IF(N200="základní",J200,0)</f>
        <v>0</v>
      </c>
      <c r="BF200" s="141">
        <f>IF(N200="snížená",J200,0)</f>
        <v>0</v>
      </c>
      <c r="BG200" s="141">
        <f>IF(N200="zákl. přenesená",J200,0)</f>
        <v>0</v>
      </c>
      <c r="BH200" s="141">
        <f>IF(N200="sníž. přenesená",J200,0)</f>
        <v>0</v>
      </c>
      <c r="BI200" s="141">
        <f>IF(N200="nulová",J200,0)</f>
        <v>0</v>
      </c>
      <c r="BJ200" s="17" t="s">
        <v>80</v>
      </c>
      <c r="BK200" s="141">
        <f>ROUND(I200*H200,2)</f>
        <v>0</v>
      </c>
      <c r="BL200" s="17" t="s">
        <v>136</v>
      </c>
      <c r="BM200" s="140" t="s">
        <v>297</v>
      </c>
    </row>
    <row r="201" spans="2:65" s="1" customFormat="1" ht="24.15" customHeight="1">
      <c r="B201" s="128"/>
      <c r="C201" s="129" t="s">
        <v>298</v>
      </c>
      <c r="D201" s="129" t="s">
        <v>131</v>
      </c>
      <c r="E201" s="130" t="s">
        <v>299</v>
      </c>
      <c r="F201" s="131" t="s">
        <v>300</v>
      </c>
      <c r="G201" s="132" t="s">
        <v>134</v>
      </c>
      <c r="H201" s="133">
        <v>40</v>
      </c>
      <c r="I201" s="134"/>
      <c r="J201" s="135">
        <f>ROUND(I201*H201,2)</f>
        <v>0</v>
      </c>
      <c r="K201" s="131" t="s">
        <v>135</v>
      </c>
      <c r="L201" s="32"/>
      <c r="M201" s="136" t="s">
        <v>1</v>
      </c>
      <c r="N201" s="137" t="s">
        <v>40</v>
      </c>
      <c r="P201" s="138">
        <f>O201*H201</f>
        <v>0</v>
      </c>
      <c r="Q201" s="138">
        <v>7.1000000000000002E-4</v>
      </c>
      <c r="R201" s="138">
        <f>Q201*H201</f>
        <v>2.8400000000000002E-2</v>
      </c>
      <c r="S201" s="138">
        <v>0</v>
      </c>
      <c r="T201" s="139">
        <f>S201*H201</f>
        <v>0</v>
      </c>
      <c r="AR201" s="140" t="s">
        <v>136</v>
      </c>
      <c r="AT201" s="140" t="s">
        <v>131</v>
      </c>
      <c r="AU201" s="140" t="s">
        <v>84</v>
      </c>
      <c r="AY201" s="17" t="s">
        <v>129</v>
      </c>
      <c r="BE201" s="141">
        <f>IF(N201="základní",J201,0)</f>
        <v>0</v>
      </c>
      <c r="BF201" s="141">
        <f>IF(N201="snížená",J201,0)</f>
        <v>0</v>
      </c>
      <c r="BG201" s="141">
        <f>IF(N201="zákl. přenesená",J201,0)</f>
        <v>0</v>
      </c>
      <c r="BH201" s="141">
        <f>IF(N201="sníž. přenesená",J201,0)</f>
        <v>0</v>
      </c>
      <c r="BI201" s="141">
        <f>IF(N201="nulová",J201,0)</f>
        <v>0</v>
      </c>
      <c r="BJ201" s="17" t="s">
        <v>80</v>
      </c>
      <c r="BK201" s="141">
        <f>ROUND(I201*H201,2)</f>
        <v>0</v>
      </c>
      <c r="BL201" s="17" t="s">
        <v>136</v>
      </c>
      <c r="BM201" s="140" t="s">
        <v>301</v>
      </c>
    </row>
    <row r="202" spans="2:65" s="12" customFormat="1">
      <c r="B202" s="142"/>
      <c r="D202" s="143" t="s">
        <v>138</v>
      </c>
      <c r="E202" s="144" t="s">
        <v>1</v>
      </c>
      <c r="F202" s="145" t="s">
        <v>302</v>
      </c>
      <c r="H202" s="146">
        <v>40</v>
      </c>
      <c r="I202" s="147"/>
      <c r="L202" s="142"/>
      <c r="M202" s="148"/>
      <c r="T202" s="149"/>
      <c r="AT202" s="144" t="s">
        <v>138</v>
      </c>
      <c r="AU202" s="144" t="s">
        <v>84</v>
      </c>
      <c r="AV202" s="12" t="s">
        <v>84</v>
      </c>
      <c r="AW202" s="12" t="s">
        <v>31</v>
      </c>
      <c r="AX202" s="12" t="s">
        <v>80</v>
      </c>
      <c r="AY202" s="144" t="s">
        <v>129</v>
      </c>
    </row>
    <row r="203" spans="2:65" s="1" customFormat="1" ht="33" customHeight="1">
      <c r="B203" s="128"/>
      <c r="C203" s="129" t="s">
        <v>303</v>
      </c>
      <c r="D203" s="129" t="s">
        <v>131</v>
      </c>
      <c r="E203" s="130" t="s">
        <v>304</v>
      </c>
      <c r="F203" s="131" t="s">
        <v>305</v>
      </c>
      <c r="G203" s="132" t="s">
        <v>134</v>
      </c>
      <c r="H203" s="133">
        <v>20</v>
      </c>
      <c r="I203" s="134"/>
      <c r="J203" s="135">
        <f>ROUND(I203*H203,2)</f>
        <v>0</v>
      </c>
      <c r="K203" s="131" t="s">
        <v>135</v>
      </c>
      <c r="L203" s="32"/>
      <c r="M203" s="136" t="s">
        <v>1</v>
      </c>
      <c r="N203" s="137" t="s">
        <v>40</v>
      </c>
      <c r="P203" s="138">
        <f>O203*H203</f>
        <v>0</v>
      </c>
      <c r="Q203" s="138">
        <v>0.10373</v>
      </c>
      <c r="R203" s="138">
        <f>Q203*H203</f>
        <v>2.0746000000000002</v>
      </c>
      <c r="S203" s="138">
        <v>0</v>
      </c>
      <c r="T203" s="139">
        <f>S203*H203</f>
        <v>0</v>
      </c>
      <c r="AR203" s="140" t="s">
        <v>136</v>
      </c>
      <c r="AT203" s="140" t="s">
        <v>131</v>
      </c>
      <c r="AU203" s="140" t="s">
        <v>84</v>
      </c>
      <c r="AY203" s="17" t="s">
        <v>129</v>
      </c>
      <c r="BE203" s="141">
        <f>IF(N203="základní",J203,0)</f>
        <v>0</v>
      </c>
      <c r="BF203" s="141">
        <f>IF(N203="snížená",J203,0)</f>
        <v>0</v>
      </c>
      <c r="BG203" s="141">
        <f>IF(N203="zákl. přenesená",J203,0)</f>
        <v>0</v>
      </c>
      <c r="BH203" s="141">
        <f>IF(N203="sníž. přenesená",J203,0)</f>
        <v>0</v>
      </c>
      <c r="BI203" s="141">
        <f>IF(N203="nulová",J203,0)</f>
        <v>0</v>
      </c>
      <c r="BJ203" s="17" t="s">
        <v>80</v>
      </c>
      <c r="BK203" s="141">
        <f>ROUND(I203*H203,2)</f>
        <v>0</v>
      </c>
      <c r="BL203" s="17" t="s">
        <v>136</v>
      </c>
      <c r="BM203" s="140" t="s">
        <v>306</v>
      </c>
    </row>
    <row r="204" spans="2:65" s="14" customFormat="1">
      <c r="B204" s="157"/>
      <c r="D204" s="143" t="s">
        <v>138</v>
      </c>
      <c r="E204" s="158" t="s">
        <v>1</v>
      </c>
      <c r="F204" s="159" t="s">
        <v>307</v>
      </c>
      <c r="H204" s="158" t="s">
        <v>1</v>
      </c>
      <c r="I204" s="160"/>
      <c r="L204" s="157"/>
      <c r="M204" s="161"/>
      <c r="T204" s="162"/>
      <c r="AT204" s="158" t="s">
        <v>138</v>
      </c>
      <c r="AU204" s="158" t="s">
        <v>84</v>
      </c>
      <c r="AV204" s="14" t="s">
        <v>80</v>
      </c>
      <c r="AW204" s="14" t="s">
        <v>31</v>
      </c>
      <c r="AX204" s="14" t="s">
        <v>75</v>
      </c>
      <c r="AY204" s="158" t="s">
        <v>129</v>
      </c>
    </row>
    <row r="205" spans="2:65" s="12" customFormat="1">
      <c r="B205" s="142"/>
      <c r="D205" s="143" t="s">
        <v>138</v>
      </c>
      <c r="E205" s="144" t="s">
        <v>87</v>
      </c>
      <c r="F205" s="145" t="s">
        <v>308</v>
      </c>
      <c r="H205" s="146">
        <v>20</v>
      </c>
      <c r="I205" s="147"/>
      <c r="L205" s="142"/>
      <c r="M205" s="148"/>
      <c r="T205" s="149"/>
      <c r="AT205" s="144" t="s">
        <v>138</v>
      </c>
      <c r="AU205" s="144" t="s">
        <v>84</v>
      </c>
      <c r="AV205" s="12" t="s">
        <v>84</v>
      </c>
      <c r="AW205" s="12" t="s">
        <v>31</v>
      </c>
      <c r="AX205" s="12" t="s">
        <v>80</v>
      </c>
      <c r="AY205" s="144" t="s">
        <v>129</v>
      </c>
    </row>
    <row r="206" spans="2:65" s="1" customFormat="1" ht="24.15" customHeight="1">
      <c r="B206" s="128"/>
      <c r="C206" s="129" t="s">
        <v>309</v>
      </c>
      <c r="D206" s="129" t="s">
        <v>131</v>
      </c>
      <c r="E206" s="130" t="s">
        <v>310</v>
      </c>
      <c r="F206" s="131" t="s">
        <v>311</v>
      </c>
      <c r="G206" s="132" t="s">
        <v>134</v>
      </c>
      <c r="H206" s="133">
        <v>20</v>
      </c>
      <c r="I206" s="134"/>
      <c r="J206" s="135">
        <f>ROUND(I206*H206,2)</f>
        <v>0</v>
      </c>
      <c r="K206" s="131" t="s">
        <v>135</v>
      </c>
      <c r="L206" s="32"/>
      <c r="M206" s="136" t="s">
        <v>1</v>
      </c>
      <c r="N206" s="137" t="s">
        <v>40</v>
      </c>
      <c r="P206" s="138">
        <f>O206*H206</f>
        <v>0</v>
      </c>
      <c r="Q206" s="138">
        <v>0.15559000000000001</v>
      </c>
      <c r="R206" s="138">
        <f>Q206*H206</f>
        <v>3.1118000000000001</v>
      </c>
      <c r="S206" s="138">
        <v>0</v>
      </c>
      <c r="T206" s="139">
        <f>S206*H206</f>
        <v>0</v>
      </c>
      <c r="AR206" s="140" t="s">
        <v>136</v>
      </c>
      <c r="AT206" s="140" t="s">
        <v>131</v>
      </c>
      <c r="AU206" s="140" t="s">
        <v>84</v>
      </c>
      <c r="AY206" s="17" t="s">
        <v>129</v>
      </c>
      <c r="BE206" s="141">
        <f>IF(N206="základní",J206,0)</f>
        <v>0</v>
      </c>
      <c r="BF206" s="141">
        <f>IF(N206="snížená",J206,0)</f>
        <v>0</v>
      </c>
      <c r="BG206" s="141">
        <f>IF(N206="zákl. přenesená",J206,0)</f>
        <v>0</v>
      </c>
      <c r="BH206" s="141">
        <f>IF(N206="sníž. přenesená",J206,0)</f>
        <v>0</v>
      </c>
      <c r="BI206" s="141">
        <f>IF(N206="nulová",J206,0)</f>
        <v>0</v>
      </c>
      <c r="BJ206" s="17" t="s">
        <v>80</v>
      </c>
      <c r="BK206" s="141">
        <f>ROUND(I206*H206,2)</f>
        <v>0</v>
      </c>
      <c r="BL206" s="17" t="s">
        <v>136</v>
      </c>
      <c r="BM206" s="140" t="s">
        <v>312</v>
      </c>
    </row>
    <row r="207" spans="2:65" s="12" customFormat="1">
      <c r="B207" s="142"/>
      <c r="D207" s="143" t="s">
        <v>138</v>
      </c>
      <c r="E207" s="144" t="s">
        <v>1</v>
      </c>
      <c r="F207" s="145" t="s">
        <v>87</v>
      </c>
      <c r="H207" s="146">
        <v>20</v>
      </c>
      <c r="I207" s="147"/>
      <c r="L207" s="142"/>
      <c r="M207" s="148"/>
      <c r="T207" s="149"/>
      <c r="AT207" s="144" t="s">
        <v>138</v>
      </c>
      <c r="AU207" s="144" t="s">
        <v>84</v>
      </c>
      <c r="AV207" s="12" t="s">
        <v>84</v>
      </c>
      <c r="AW207" s="12" t="s">
        <v>31</v>
      </c>
      <c r="AX207" s="12" t="s">
        <v>80</v>
      </c>
      <c r="AY207" s="144" t="s">
        <v>129</v>
      </c>
    </row>
    <row r="208" spans="2:65" s="1" customFormat="1" ht="24.15" customHeight="1">
      <c r="B208" s="128"/>
      <c r="C208" s="129" t="s">
        <v>313</v>
      </c>
      <c r="D208" s="129" t="s">
        <v>131</v>
      </c>
      <c r="E208" s="130" t="s">
        <v>314</v>
      </c>
      <c r="F208" s="131" t="s">
        <v>315</v>
      </c>
      <c r="G208" s="132" t="s">
        <v>134</v>
      </c>
      <c r="H208" s="133">
        <v>204</v>
      </c>
      <c r="I208" s="134"/>
      <c r="J208" s="135">
        <f>ROUND(I208*H208,2)</f>
        <v>0</v>
      </c>
      <c r="K208" s="131" t="s">
        <v>135</v>
      </c>
      <c r="L208" s="32"/>
      <c r="M208" s="136" t="s">
        <v>1</v>
      </c>
      <c r="N208" s="137" t="s">
        <v>40</v>
      </c>
      <c r="P208" s="138">
        <f>O208*H208</f>
        <v>0</v>
      </c>
      <c r="Q208" s="138">
        <v>0.11162</v>
      </c>
      <c r="R208" s="138">
        <f>Q208*H208</f>
        <v>22.770479999999999</v>
      </c>
      <c r="S208" s="138">
        <v>0</v>
      </c>
      <c r="T208" s="139">
        <f>S208*H208</f>
        <v>0</v>
      </c>
      <c r="AR208" s="140" t="s">
        <v>136</v>
      </c>
      <c r="AT208" s="140" t="s">
        <v>131</v>
      </c>
      <c r="AU208" s="140" t="s">
        <v>84</v>
      </c>
      <c r="AY208" s="17" t="s">
        <v>129</v>
      </c>
      <c r="BE208" s="141">
        <f>IF(N208="základní",J208,0)</f>
        <v>0</v>
      </c>
      <c r="BF208" s="141">
        <f>IF(N208="snížená",J208,0)</f>
        <v>0</v>
      </c>
      <c r="BG208" s="141">
        <f>IF(N208="zákl. přenesená",J208,0)</f>
        <v>0</v>
      </c>
      <c r="BH208" s="141">
        <f>IF(N208="sníž. přenesená",J208,0)</f>
        <v>0</v>
      </c>
      <c r="BI208" s="141">
        <f>IF(N208="nulová",J208,0)</f>
        <v>0</v>
      </c>
      <c r="BJ208" s="17" t="s">
        <v>80</v>
      </c>
      <c r="BK208" s="141">
        <f>ROUND(I208*H208,2)</f>
        <v>0</v>
      </c>
      <c r="BL208" s="17" t="s">
        <v>136</v>
      </c>
      <c r="BM208" s="140" t="s">
        <v>316</v>
      </c>
    </row>
    <row r="209" spans="2:65" s="14" customFormat="1">
      <c r="B209" s="157"/>
      <c r="D209" s="143" t="s">
        <v>138</v>
      </c>
      <c r="E209" s="158" t="s">
        <v>1</v>
      </c>
      <c r="F209" s="159" t="s">
        <v>165</v>
      </c>
      <c r="H209" s="158" t="s">
        <v>1</v>
      </c>
      <c r="I209" s="160"/>
      <c r="L209" s="157"/>
      <c r="M209" s="161"/>
      <c r="T209" s="162"/>
      <c r="AT209" s="158" t="s">
        <v>138</v>
      </c>
      <c r="AU209" s="158" t="s">
        <v>84</v>
      </c>
      <c r="AV209" s="14" t="s">
        <v>80</v>
      </c>
      <c r="AW209" s="14" t="s">
        <v>31</v>
      </c>
      <c r="AX209" s="14" t="s">
        <v>75</v>
      </c>
      <c r="AY209" s="158" t="s">
        <v>129</v>
      </c>
    </row>
    <row r="210" spans="2:65" s="12" customFormat="1">
      <c r="B210" s="142"/>
      <c r="D210" s="143" t="s">
        <v>138</v>
      </c>
      <c r="E210" s="144" t="s">
        <v>1</v>
      </c>
      <c r="F210" s="145" t="s">
        <v>317</v>
      </c>
      <c r="H210" s="146">
        <v>204</v>
      </c>
      <c r="I210" s="147"/>
      <c r="L210" s="142"/>
      <c r="M210" s="148"/>
      <c r="T210" s="149"/>
      <c r="AT210" s="144" t="s">
        <v>138</v>
      </c>
      <c r="AU210" s="144" t="s">
        <v>84</v>
      </c>
      <c r="AV210" s="12" t="s">
        <v>84</v>
      </c>
      <c r="AW210" s="12" t="s">
        <v>31</v>
      </c>
      <c r="AX210" s="12" t="s">
        <v>80</v>
      </c>
      <c r="AY210" s="144" t="s">
        <v>129</v>
      </c>
    </row>
    <row r="211" spans="2:65" s="1" customFormat="1" ht="33" customHeight="1">
      <c r="B211" s="128"/>
      <c r="C211" s="170" t="s">
        <v>318</v>
      </c>
      <c r="D211" s="170" t="s">
        <v>206</v>
      </c>
      <c r="E211" s="171" t="s">
        <v>319</v>
      </c>
      <c r="F211" s="172" t="s">
        <v>320</v>
      </c>
      <c r="G211" s="173" t="s">
        <v>134</v>
      </c>
      <c r="H211" s="174">
        <v>208.08</v>
      </c>
      <c r="I211" s="175"/>
      <c r="J211" s="176">
        <f>ROUND(I211*H211,2)</f>
        <v>0</v>
      </c>
      <c r="K211" s="172" t="s">
        <v>135</v>
      </c>
      <c r="L211" s="177"/>
      <c r="M211" s="178" t="s">
        <v>1</v>
      </c>
      <c r="N211" s="179" t="s">
        <v>40</v>
      </c>
      <c r="P211" s="138">
        <f>O211*H211</f>
        <v>0</v>
      </c>
      <c r="Q211" s="138">
        <v>0.17</v>
      </c>
      <c r="R211" s="138">
        <f>Q211*H211</f>
        <v>35.373600000000003</v>
      </c>
      <c r="S211" s="138">
        <v>0</v>
      </c>
      <c r="T211" s="139">
        <f>S211*H211</f>
        <v>0</v>
      </c>
      <c r="AR211" s="140" t="s">
        <v>171</v>
      </c>
      <c r="AT211" s="140" t="s">
        <v>206</v>
      </c>
      <c r="AU211" s="140" t="s">
        <v>84</v>
      </c>
      <c r="AY211" s="17" t="s">
        <v>129</v>
      </c>
      <c r="BE211" s="141">
        <f>IF(N211="základní",J211,0)</f>
        <v>0</v>
      </c>
      <c r="BF211" s="141">
        <f>IF(N211="snížená",J211,0)</f>
        <v>0</v>
      </c>
      <c r="BG211" s="141">
        <f>IF(N211="zákl. přenesená",J211,0)</f>
        <v>0</v>
      </c>
      <c r="BH211" s="141">
        <f>IF(N211="sníž. přenesená",J211,0)</f>
        <v>0</v>
      </c>
      <c r="BI211" s="141">
        <f>IF(N211="nulová",J211,0)</f>
        <v>0</v>
      </c>
      <c r="BJ211" s="17" t="s">
        <v>80</v>
      </c>
      <c r="BK211" s="141">
        <f>ROUND(I211*H211,2)</f>
        <v>0</v>
      </c>
      <c r="BL211" s="17" t="s">
        <v>136</v>
      </c>
      <c r="BM211" s="140" t="s">
        <v>321</v>
      </c>
    </row>
    <row r="212" spans="2:65" s="12" customFormat="1">
      <c r="B212" s="142"/>
      <c r="D212" s="143" t="s">
        <v>138</v>
      </c>
      <c r="F212" s="145" t="s">
        <v>322</v>
      </c>
      <c r="H212" s="146">
        <v>208.08</v>
      </c>
      <c r="I212" s="147"/>
      <c r="L212" s="142"/>
      <c r="M212" s="148"/>
      <c r="T212" s="149"/>
      <c r="AT212" s="144" t="s">
        <v>138</v>
      </c>
      <c r="AU212" s="144" t="s">
        <v>84</v>
      </c>
      <c r="AV212" s="12" t="s">
        <v>84</v>
      </c>
      <c r="AW212" s="12" t="s">
        <v>3</v>
      </c>
      <c r="AX212" s="12" t="s">
        <v>80</v>
      </c>
      <c r="AY212" s="144" t="s">
        <v>129</v>
      </c>
    </row>
    <row r="213" spans="2:65" s="1" customFormat="1" ht="21.75" customHeight="1">
      <c r="B213" s="128"/>
      <c r="C213" s="129" t="s">
        <v>323</v>
      </c>
      <c r="D213" s="129" t="s">
        <v>131</v>
      </c>
      <c r="E213" s="130" t="s">
        <v>324</v>
      </c>
      <c r="F213" s="131" t="s">
        <v>325</v>
      </c>
      <c r="G213" s="132" t="s">
        <v>145</v>
      </c>
      <c r="H213" s="133">
        <v>40</v>
      </c>
      <c r="I213" s="134"/>
      <c r="J213" s="135">
        <f>ROUND(I213*H213,2)</f>
        <v>0</v>
      </c>
      <c r="K213" s="131" t="s">
        <v>135</v>
      </c>
      <c r="L213" s="32"/>
      <c r="M213" s="136" t="s">
        <v>1</v>
      </c>
      <c r="N213" s="137" t="s">
        <v>40</v>
      </c>
      <c r="P213" s="138">
        <f>O213*H213</f>
        <v>0</v>
      </c>
      <c r="Q213" s="138">
        <v>3.5999999999999999E-3</v>
      </c>
      <c r="R213" s="138">
        <f>Q213*H213</f>
        <v>0.14399999999999999</v>
      </c>
      <c r="S213" s="138">
        <v>0</v>
      </c>
      <c r="T213" s="139">
        <f>S213*H213</f>
        <v>0</v>
      </c>
      <c r="AR213" s="140" t="s">
        <v>136</v>
      </c>
      <c r="AT213" s="140" t="s">
        <v>131</v>
      </c>
      <c r="AU213" s="140" t="s">
        <v>84</v>
      </c>
      <c r="AY213" s="17" t="s">
        <v>129</v>
      </c>
      <c r="BE213" s="141">
        <f>IF(N213="základní",J213,0)</f>
        <v>0</v>
      </c>
      <c r="BF213" s="141">
        <f>IF(N213="snížená",J213,0)</f>
        <v>0</v>
      </c>
      <c r="BG213" s="141">
        <f>IF(N213="zákl. přenesená",J213,0)</f>
        <v>0</v>
      </c>
      <c r="BH213" s="141">
        <f>IF(N213="sníž. přenesená",J213,0)</f>
        <v>0</v>
      </c>
      <c r="BI213" s="141">
        <f>IF(N213="nulová",J213,0)</f>
        <v>0</v>
      </c>
      <c r="BJ213" s="17" t="s">
        <v>80</v>
      </c>
      <c r="BK213" s="141">
        <f>ROUND(I213*H213,2)</f>
        <v>0</v>
      </c>
      <c r="BL213" s="17" t="s">
        <v>136</v>
      </c>
      <c r="BM213" s="140" t="s">
        <v>326</v>
      </c>
    </row>
    <row r="214" spans="2:65" s="11" customFormat="1" ht="22.95" customHeight="1">
      <c r="B214" s="116"/>
      <c r="D214" s="117" t="s">
        <v>74</v>
      </c>
      <c r="E214" s="126" t="s">
        <v>178</v>
      </c>
      <c r="F214" s="126" t="s">
        <v>327</v>
      </c>
      <c r="I214" s="119"/>
      <c r="J214" s="127">
        <f>BK214</f>
        <v>0</v>
      </c>
      <c r="L214" s="116"/>
      <c r="M214" s="121"/>
      <c r="P214" s="122">
        <f>SUM(P215:P250)</f>
        <v>0</v>
      </c>
      <c r="R214" s="122">
        <f>SUM(R215:R250)</f>
        <v>17.008426700000001</v>
      </c>
      <c r="T214" s="123">
        <f>SUM(T215:T250)</f>
        <v>0</v>
      </c>
      <c r="AR214" s="117" t="s">
        <v>80</v>
      </c>
      <c r="AT214" s="124" t="s">
        <v>74</v>
      </c>
      <c r="AU214" s="124" t="s">
        <v>80</v>
      </c>
      <c r="AY214" s="117" t="s">
        <v>129</v>
      </c>
      <c r="BK214" s="125">
        <f>SUM(BK215:BK250)</f>
        <v>0</v>
      </c>
    </row>
    <row r="215" spans="2:65" s="1" customFormat="1" ht="24.15" customHeight="1">
      <c r="B215" s="128"/>
      <c r="C215" s="129" t="s">
        <v>328</v>
      </c>
      <c r="D215" s="129" t="s">
        <v>131</v>
      </c>
      <c r="E215" s="130" t="s">
        <v>329</v>
      </c>
      <c r="F215" s="131" t="s">
        <v>330</v>
      </c>
      <c r="G215" s="132" t="s">
        <v>215</v>
      </c>
      <c r="H215" s="133">
        <v>2</v>
      </c>
      <c r="I215" s="134"/>
      <c r="J215" s="135">
        <f>ROUND(I215*H215,2)</f>
        <v>0</v>
      </c>
      <c r="K215" s="131" t="s">
        <v>135</v>
      </c>
      <c r="L215" s="32"/>
      <c r="M215" s="136" t="s">
        <v>1</v>
      </c>
      <c r="N215" s="137" t="s">
        <v>40</v>
      </c>
      <c r="P215" s="138">
        <f>O215*H215</f>
        <v>0</v>
      </c>
      <c r="Q215" s="138">
        <v>6.9999999999999999E-4</v>
      </c>
      <c r="R215" s="138">
        <f>Q215*H215</f>
        <v>1.4E-3</v>
      </c>
      <c r="S215" s="138">
        <v>0</v>
      </c>
      <c r="T215" s="139">
        <f>S215*H215</f>
        <v>0</v>
      </c>
      <c r="AR215" s="140" t="s">
        <v>136</v>
      </c>
      <c r="AT215" s="140" t="s">
        <v>131</v>
      </c>
      <c r="AU215" s="140" t="s">
        <v>84</v>
      </c>
      <c r="AY215" s="17" t="s">
        <v>129</v>
      </c>
      <c r="BE215" s="141">
        <f>IF(N215="základní",J215,0)</f>
        <v>0</v>
      </c>
      <c r="BF215" s="141">
        <f>IF(N215="snížená",J215,0)</f>
        <v>0</v>
      </c>
      <c r="BG215" s="141">
        <f>IF(N215="zákl. přenesená",J215,0)</f>
        <v>0</v>
      </c>
      <c r="BH215" s="141">
        <f>IF(N215="sníž. přenesená",J215,0)</f>
        <v>0</v>
      </c>
      <c r="BI215" s="141">
        <f>IF(N215="nulová",J215,0)</f>
        <v>0</v>
      </c>
      <c r="BJ215" s="17" t="s">
        <v>80</v>
      </c>
      <c r="BK215" s="141">
        <f>ROUND(I215*H215,2)</f>
        <v>0</v>
      </c>
      <c r="BL215" s="17" t="s">
        <v>136</v>
      </c>
      <c r="BM215" s="140" t="s">
        <v>331</v>
      </c>
    </row>
    <row r="216" spans="2:65" s="1" customFormat="1" ht="24.15" customHeight="1">
      <c r="B216" s="128"/>
      <c r="C216" s="170" t="s">
        <v>332</v>
      </c>
      <c r="D216" s="170" t="s">
        <v>206</v>
      </c>
      <c r="E216" s="171" t="s">
        <v>333</v>
      </c>
      <c r="F216" s="172" t="s">
        <v>334</v>
      </c>
      <c r="G216" s="173" t="s">
        <v>215</v>
      </c>
      <c r="H216" s="174">
        <v>1</v>
      </c>
      <c r="I216" s="175"/>
      <c r="J216" s="176">
        <f>ROUND(I216*H216,2)</f>
        <v>0</v>
      </c>
      <c r="K216" s="172" t="s">
        <v>135</v>
      </c>
      <c r="L216" s="177"/>
      <c r="M216" s="178" t="s">
        <v>1</v>
      </c>
      <c r="N216" s="179" t="s">
        <v>40</v>
      </c>
      <c r="P216" s="138">
        <f>O216*H216</f>
        <v>0</v>
      </c>
      <c r="Q216" s="138">
        <v>3.5000000000000001E-3</v>
      </c>
      <c r="R216" s="138">
        <f>Q216*H216</f>
        <v>3.5000000000000001E-3</v>
      </c>
      <c r="S216" s="138">
        <v>0</v>
      </c>
      <c r="T216" s="139">
        <f>S216*H216</f>
        <v>0</v>
      </c>
      <c r="AR216" s="140" t="s">
        <v>171</v>
      </c>
      <c r="AT216" s="140" t="s">
        <v>206</v>
      </c>
      <c r="AU216" s="140" t="s">
        <v>84</v>
      </c>
      <c r="AY216" s="17" t="s">
        <v>129</v>
      </c>
      <c r="BE216" s="141">
        <f>IF(N216="základní",J216,0)</f>
        <v>0</v>
      </c>
      <c r="BF216" s="141">
        <f>IF(N216="snížená",J216,0)</f>
        <v>0</v>
      </c>
      <c r="BG216" s="141">
        <f>IF(N216="zákl. přenesená",J216,0)</f>
        <v>0</v>
      </c>
      <c r="BH216" s="141">
        <f>IF(N216="sníž. přenesená",J216,0)</f>
        <v>0</v>
      </c>
      <c r="BI216" s="141">
        <f>IF(N216="nulová",J216,0)</f>
        <v>0</v>
      </c>
      <c r="BJ216" s="17" t="s">
        <v>80</v>
      </c>
      <c r="BK216" s="141">
        <f>ROUND(I216*H216,2)</f>
        <v>0</v>
      </c>
      <c r="BL216" s="17" t="s">
        <v>136</v>
      </c>
      <c r="BM216" s="140" t="s">
        <v>335</v>
      </c>
    </row>
    <row r="217" spans="2:65" s="1" customFormat="1" ht="16.5" customHeight="1">
      <c r="B217" s="128"/>
      <c r="C217" s="170" t="s">
        <v>336</v>
      </c>
      <c r="D217" s="170" t="s">
        <v>206</v>
      </c>
      <c r="E217" s="171" t="s">
        <v>337</v>
      </c>
      <c r="F217" s="172" t="s">
        <v>338</v>
      </c>
      <c r="G217" s="173" t="s">
        <v>215</v>
      </c>
      <c r="H217" s="174">
        <v>1</v>
      </c>
      <c r="I217" s="175"/>
      <c r="J217" s="176">
        <f>ROUND(I217*H217,2)</f>
        <v>0</v>
      </c>
      <c r="K217" s="172" t="s">
        <v>1</v>
      </c>
      <c r="L217" s="177"/>
      <c r="M217" s="178" t="s">
        <v>1</v>
      </c>
      <c r="N217" s="179" t="s">
        <v>40</v>
      </c>
      <c r="P217" s="138">
        <f>O217*H217</f>
        <v>0</v>
      </c>
      <c r="Q217" s="138">
        <v>0</v>
      </c>
      <c r="R217" s="138">
        <f>Q217*H217</f>
        <v>0</v>
      </c>
      <c r="S217" s="138">
        <v>0</v>
      </c>
      <c r="T217" s="139">
        <f>S217*H217</f>
        <v>0</v>
      </c>
      <c r="AR217" s="140" t="s">
        <v>171</v>
      </c>
      <c r="AT217" s="140" t="s">
        <v>206</v>
      </c>
      <c r="AU217" s="140" t="s">
        <v>84</v>
      </c>
      <c r="AY217" s="17" t="s">
        <v>129</v>
      </c>
      <c r="BE217" s="141">
        <f>IF(N217="základní",J217,0)</f>
        <v>0</v>
      </c>
      <c r="BF217" s="141">
        <f>IF(N217="snížená",J217,0)</f>
        <v>0</v>
      </c>
      <c r="BG217" s="141">
        <f>IF(N217="zákl. přenesená",J217,0)</f>
        <v>0</v>
      </c>
      <c r="BH217" s="141">
        <f>IF(N217="sníž. přenesená",J217,0)</f>
        <v>0</v>
      </c>
      <c r="BI217" s="141">
        <f>IF(N217="nulová",J217,0)</f>
        <v>0</v>
      </c>
      <c r="BJ217" s="17" t="s">
        <v>80</v>
      </c>
      <c r="BK217" s="141">
        <f>ROUND(I217*H217,2)</f>
        <v>0</v>
      </c>
      <c r="BL217" s="17" t="s">
        <v>136</v>
      </c>
      <c r="BM217" s="140" t="s">
        <v>339</v>
      </c>
    </row>
    <row r="218" spans="2:65" s="1" customFormat="1" ht="24.15" customHeight="1">
      <c r="B218" s="128"/>
      <c r="C218" s="129" t="s">
        <v>340</v>
      </c>
      <c r="D218" s="129" t="s">
        <v>131</v>
      </c>
      <c r="E218" s="130" t="s">
        <v>341</v>
      </c>
      <c r="F218" s="131" t="s">
        <v>342</v>
      </c>
      <c r="G218" s="132" t="s">
        <v>215</v>
      </c>
      <c r="H218" s="133">
        <v>2</v>
      </c>
      <c r="I218" s="134"/>
      <c r="J218" s="135">
        <f>ROUND(I218*H218,2)</f>
        <v>0</v>
      </c>
      <c r="K218" s="131" t="s">
        <v>135</v>
      </c>
      <c r="L218" s="32"/>
      <c r="M218" s="136" t="s">
        <v>1</v>
      </c>
      <c r="N218" s="137" t="s">
        <v>40</v>
      </c>
      <c r="P218" s="138">
        <f>O218*H218</f>
        <v>0</v>
      </c>
      <c r="Q218" s="138">
        <v>0.11241</v>
      </c>
      <c r="R218" s="138">
        <f>Q218*H218</f>
        <v>0.22481999999999999</v>
      </c>
      <c r="S218" s="138">
        <v>0</v>
      </c>
      <c r="T218" s="139">
        <f>S218*H218</f>
        <v>0</v>
      </c>
      <c r="AR218" s="140" t="s">
        <v>136</v>
      </c>
      <c r="AT218" s="140" t="s">
        <v>131</v>
      </c>
      <c r="AU218" s="140" t="s">
        <v>84</v>
      </c>
      <c r="AY218" s="17" t="s">
        <v>129</v>
      </c>
      <c r="BE218" s="141">
        <f>IF(N218="základní",J218,0)</f>
        <v>0</v>
      </c>
      <c r="BF218" s="141">
        <f>IF(N218="snížená",J218,0)</f>
        <v>0</v>
      </c>
      <c r="BG218" s="141">
        <f>IF(N218="zákl. přenesená",J218,0)</f>
        <v>0</v>
      </c>
      <c r="BH218" s="141">
        <f>IF(N218="sníž. přenesená",J218,0)</f>
        <v>0</v>
      </c>
      <c r="BI218" s="141">
        <f>IF(N218="nulová",J218,0)</f>
        <v>0</v>
      </c>
      <c r="BJ218" s="17" t="s">
        <v>80</v>
      </c>
      <c r="BK218" s="141">
        <f>ROUND(I218*H218,2)</f>
        <v>0</v>
      </c>
      <c r="BL218" s="17" t="s">
        <v>136</v>
      </c>
      <c r="BM218" s="140" t="s">
        <v>343</v>
      </c>
    </row>
    <row r="219" spans="2:65" s="14" customFormat="1" ht="20.399999999999999">
      <c r="B219" s="157"/>
      <c r="D219" s="143" t="s">
        <v>138</v>
      </c>
      <c r="E219" s="158" t="s">
        <v>1</v>
      </c>
      <c r="F219" s="159" t="s">
        <v>344</v>
      </c>
      <c r="H219" s="158" t="s">
        <v>1</v>
      </c>
      <c r="I219" s="160"/>
      <c r="L219" s="157"/>
      <c r="M219" s="161"/>
      <c r="T219" s="162"/>
      <c r="AT219" s="158" t="s">
        <v>138</v>
      </c>
      <c r="AU219" s="158" t="s">
        <v>84</v>
      </c>
      <c r="AV219" s="14" t="s">
        <v>80</v>
      </c>
      <c r="AW219" s="14" t="s">
        <v>31</v>
      </c>
      <c r="AX219" s="14" t="s">
        <v>75</v>
      </c>
      <c r="AY219" s="158" t="s">
        <v>129</v>
      </c>
    </row>
    <row r="220" spans="2:65" s="12" customFormat="1">
      <c r="B220" s="142"/>
      <c r="D220" s="143" t="s">
        <v>138</v>
      </c>
      <c r="E220" s="144" t="s">
        <v>1</v>
      </c>
      <c r="F220" s="145" t="s">
        <v>84</v>
      </c>
      <c r="H220" s="146">
        <v>2</v>
      </c>
      <c r="I220" s="147"/>
      <c r="L220" s="142"/>
      <c r="M220" s="148"/>
      <c r="T220" s="149"/>
      <c r="AT220" s="144" t="s">
        <v>138</v>
      </c>
      <c r="AU220" s="144" t="s">
        <v>84</v>
      </c>
      <c r="AV220" s="12" t="s">
        <v>84</v>
      </c>
      <c r="AW220" s="12" t="s">
        <v>31</v>
      </c>
      <c r="AX220" s="12" t="s">
        <v>80</v>
      </c>
      <c r="AY220" s="144" t="s">
        <v>129</v>
      </c>
    </row>
    <row r="221" spans="2:65" s="1" customFormat="1" ht="21.75" customHeight="1">
      <c r="B221" s="128"/>
      <c r="C221" s="170" t="s">
        <v>345</v>
      </c>
      <c r="D221" s="170" t="s">
        <v>206</v>
      </c>
      <c r="E221" s="171" t="s">
        <v>346</v>
      </c>
      <c r="F221" s="172" t="s">
        <v>347</v>
      </c>
      <c r="G221" s="173" t="s">
        <v>215</v>
      </c>
      <c r="H221" s="174">
        <v>2</v>
      </c>
      <c r="I221" s="175"/>
      <c r="J221" s="176">
        <f>ROUND(I221*H221,2)</f>
        <v>0</v>
      </c>
      <c r="K221" s="172" t="s">
        <v>135</v>
      </c>
      <c r="L221" s="177"/>
      <c r="M221" s="178" t="s">
        <v>1</v>
      </c>
      <c r="N221" s="179" t="s">
        <v>40</v>
      </c>
      <c r="P221" s="138">
        <f>O221*H221</f>
        <v>0</v>
      </c>
      <c r="Q221" s="138">
        <v>2.5000000000000001E-3</v>
      </c>
      <c r="R221" s="138">
        <f>Q221*H221</f>
        <v>5.0000000000000001E-3</v>
      </c>
      <c r="S221" s="138">
        <v>0</v>
      </c>
      <c r="T221" s="139">
        <f>S221*H221</f>
        <v>0</v>
      </c>
      <c r="AR221" s="140" t="s">
        <v>171</v>
      </c>
      <c r="AT221" s="140" t="s">
        <v>206</v>
      </c>
      <c r="AU221" s="140" t="s">
        <v>84</v>
      </c>
      <c r="AY221" s="17" t="s">
        <v>129</v>
      </c>
      <c r="BE221" s="141">
        <f>IF(N221="základní",J221,0)</f>
        <v>0</v>
      </c>
      <c r="BF221" s="141">
        <f>IF(N221="snížená",J221,0)</f>
        <v>0</v>
      </c>
      <c r="BG221" s="141">
        <f>IF(N221="zákl. přenesená",J221,0)</f>
        <v>0</v>
      </c>
      <c r="BH221" s="141">
        <f>IF(N221="sníž. přenesená",J221,0)</f>
        <v>0</v>
      </c>
      <c r="BI221" s="141">
        <f>IF(N221="nulová",J221,0)</f>
        <v>0</v>
      </c>
      <c r="BJ221" s="17" t="s">
        <v>80</v>
      </c>
      <c r="BK221" s="141">
        <f>ROUND(I221*H221,2)</f>
        <v>0</v>
      </c>
      <c r="BL221" s="17" t="s">
        <v>136</v>
      </c>
      <c r="BM221" s="140" t="s">
        <v>348</v>
      </c>
    </row>
    <row r="222" spans="2:65" s="1" customFormat="1" ht="21.75" customHeight="1">
      <c r="B222" s="128"/>
      <c r="C222" s="170" t="s">
        <v>96</v>
      </c>
      <c r="D222" s="170" t="s">
        <v>206</v>
      </c>
      <c r="E222" s="171" t="s">
        <v>349</v>
      </c>
      <c r="F222" s="172" t="s">
        <v>350</v>
      </c>
      <c r="G222" s="173" t="s">
        <v>215</v>
      </c>
      <c r="H222" s="174">
        <v>2</v>
      </c>
      <c r="I222" s="175"/>
      <c r="J222" s="176">
        <f>ROUND(I222*H222,2)</f>
        <v>0</v>
      </c>
      <c r="K222" s="172" t="s">
        <v>135</v>
      </c>
      <c r="L222" s="177"/>
      <c r="M222" s="178" t="s">
        <v>1</v>
      </c>
      <c r="N222" s="179" t="s">
        <v>40</v>
      </c>
      <c r="P222" s="138">
        <f>O222*H222</f>
        <v>0</v>
      </c>
      <c r="Q222" s="138">
        <v>3.5E-4</v>
      </c>
      <c r="R222" s="138">
        <f>Q222*H222</f>
        <v>6.9999999999999999E-4</v>
      </c>
      <c r="S222" s="138">
        <v>0</v>
      </c>
      <c r="T222" s="139">
        <f>S222*H222</f>
        <v>0</v>
      </c>
      <c r="AR222" s="140" t="s">
        <v>171</v>
      </c>
      <c r="AT222" s="140" t="s">
        <v>206</v>
      </c>
      <c r="AU222" s="140" t="s">
        <v>84</v>
      </c>
      <c r="AY222" s="17" t="s">
        <v>129</v>
      </c>
      <c r="BE222" s="141">
        <f>IF(N222="základní",J222,0)</f>
        <v>0</v>
      </c>
      <c r="BF222" s="141">
        <f>IF(N222="snížená",J222,0)</f>
        <v>0</v>
      </c>
      <c r="BG222" s="141">
        <f>IF(N222="zákl. přenesená",J222,0)</f>
        <v>0</v>
      </c>
      <c r="BH222" s="141">
        <f>IF(N222="sníž. přenesená",J222,0)</f>
        <v>0</v>
      </c>
      <c r="BI222" s="141">
        <f>IF(N222="nulová",J222,0)</f>
        <v>0</v>
      </c>
      <c r="BJ222" s="17" t="s">
        <v>80</v>
      </c>
      <c r="BK222" s="141">
        <f>ROUND(I222*H222,2)</f>
        <v>0</v>
      </c>
      <c r="BL222" s="17" t="s">
        <v>136</v>
      </c>
      <c r="BM222" s="140" t="s">
        <v>351</v>
      </c>
    </row>
    <row r="223" spans="2:65" s="1" customFormat="1" ht="16.5" customHeight="1">
      <c r="B223" s="128"/>
      <c r="C223" s="170" t="s">
        <v>352</v>
      </c>
      <c r="D223" s="170" t="s">
        <v>206</v>
      </c>
      <c r="E223" s="171" t="s">
        <v>353</v>
      </c>
      <c r="F223" s="172" t="s">
        <v>354</v>
      </c>
      <c r="G223" s="173" t="s">
        <v>215</v>
      </c>
      <c r="H223" s="174">
        <v>2</v>
      </c>
      <c r="I223" s="175"/>
      <c r="J223" s="176">
        <f>ROUND(I223*H223,2)</f>
        <v>0</v>
      </c>
      <c r="K223" s="172" t="s">
        <v>135</v>
      </c>
      <c r="L223" s="177"/>
      <c r="M223" s="178" t="s">
        <v>1</v>
      </c>
      <c r="N223" s="179" t="s">
        <v>40</v>
      </c>
      <c r="P223" s="138">
        <f>O223*H223</f>
        <v>0</v>
      </c>
      <c r="Q223" s="138">
        <v>1E-4</v>
      </c>
      <c r="R223" s="138">
        <f>Q223*H223</f>
        <v>2.0000000000000001E-4</v>
      </c>
      <c r="S223" s="138">
        <v>0</v>
      </c>
      <c r="T223" s="139">
        <f>S223*H223</f>
        <v>0</v>
      </c>
      <c r="AR223" s="140" t="s">
        <v>171</v>
      </c>
      <c r="AT223" s="140" t="s">
        <v>206</v>
      </c>
      <c r="AU223" s="140" t="s">
        <v>84</v>
      </c>
      <c r="AY223" s="17" t="s">
        <v>129</v>
      </c>
      <c r="BE223" s="141">
        <f>IF(N223="základní",J223,0)</f>
        <v>0</v>
      </c>
      <c r="BF223" s="141">
        <f>IF(N223="snížená",J223,0)</f>
        <v>0</v>
      </c>
      <c r="BG223" s="141">
        <f>IF(N223="zákl. přenesená",J223,0)</f>
        <v>0</v>
      </c>
      <c r="BH223" s="141">
        <f>IF(N223="sníž. přenesená",J223,0)</f>
        <v>0</v>
      </c>
      <c r="BI223" s="141">
        <f>IF(N223="nulová",J223,0)</f>
        <v>0</v>
      </c>
      <c r="BJ223" s="17" t="s">
        <v>80</v>
      </c>
      <c r="BK223" s="141">
        <f>ROUND(I223*H223,2)</f>
        <v>0</v>
      </c>
      <c r="BL223" s="17" t="s">
        <v>136</v>
      </c>
      <c r="BM223" s="140" t="s">
        <v>355</v>
      </c>
    </row>
    <row r="224" spans="2:65" s="1" customFormat="1" ht="24.15" customHeight="1">
      <c r="B224" s="128"/>
      <c r="C224" s="129" t="s">
        <v>356</v>
      </c>
      <c r="D224" s="129" t="s">
        <v>131</v>
      </c>
      <c r="E224" s="130" t="s">
        <v>357</v>
      </c>
      <c r="F224" s="131" t="s">
        <v>358</v>
      </c>
      <c r="G224" s="132" t="s">
        <v>145</v>
      </c>
      <c r="H224" s="133">
        <v>66.3</v>
      </c>
      <c r="I224" s="134"/>
      <c r="J224" s="135">
        <f>ROUND(I224*H224,2)</f>
        <v>0</v>
      </c>
      <c r="K224" s="131" t="s">
        <v>135</v>
      </c>
      <c r="L224" s="32"/>
      <c r="M224" s="136" t="s">
        <v>1</v>
      </c>
      <c r="N224" s="137" t="s">
        <v>40</v>
      </c>
      <c r="P224" s="138">
        <f>O224*H224</f>
        <v>0</v>
      </c>
      <c r="Q224" s="138">
        <v>1.2999999999999999E-4</v>
      </c>
      <c r="R224" s="138">
        <f>Q224*H224</f>
        <v>8.6189999999999982E-3</v>
      </c>
      <c r="S224" s="138">
        <v>0</v>
      </c>
      <c r="T224" s="139">
        <f>S224*H224</f>
        <v>0</v>
      </c>
      <c r="AR224" s="140" t="s">
        <v>136</v>
      </c>
      <c r="AT224" s="140" t="s">
        <v>131</v>
      </c>
      <c r="AU224" s="140" t="s">
        <v>84</v>
      </c>
      <c r="AY224" s="17" t="s">
        <v>129</v>
      </c>
      <c r="BE224" s="141">
        <f>IF(N224="základní",J224,0)</f>
        <v>0</v>
      </c>
      <c r="BF224" s="141">
        <f>IF(N224="snížená",J224,0)</f>
        <v>0</v>
      </c>
      <c r="BG224" s="141">
        <f>IF(N224="zákl. přenesená",J224,0)</f>
        <v>0</v>
      </c>
      <c r="BH224" s="141">
        <f>IF(N224="sníž. přenesená",J224,0)</f>
        <v>0</v>
      </c>
      <c r="BI224" s="141">
        <f>IF(N224="nulová",J224,0)</f>
        <v>0</v>
      </c>
      <c r="BJ224" s="17" t="s">
        <v>80</v>
      </c>
      <c r="BK224" s="141">
        <f>ROUND(I224*H224,2)</f>
        <v>0</v>
      </c>
      <c r="BL224" s="17" t="s">
        <v>136</v>
      </c>
      <c r="BM224" s="140" t="s">
        <v>359</v>
      </c>
    </row>
    <row r="225" spans="2:65" s="12" customFormat="1">
      <c r="B225" s="142"/>
      <c r="D225" s="143" t="s">
        <v>138</v>
      </c>
      <c r="E225" s="144" t="s">
        <v>1</v>
      </c>
      <c r="F225" s="145" t="s">
        <v>360</v>
      </c>
      <c r="H225" s="146">
        <v>66.3</v>
      </c>
      <c r="I225" s="147"/>
      <c r="L225" s="142"/>
      <c r="M225" s="148"/>
      <c r="T225" s="149"/>
      <c r="AT225" s="144" t="s">
        <v>138</v>
      </c>
      <c r="AU225" s="144" t="s">
        <v>84</v>
      </c>
      <c r="AV225" s="12" t="s">
        <v>84</v>
      </c>
      <c r="AW225" s="12" t="s">
        <v>31</v>
      </c>
      <c r="AX225" s="12" t="s">
        <v>80</v>
      </c>
      <c r="AY225" s="144" t="s">
        <v>129</v>
      </c>
    </row>
    <row r="226" spans="2:65" s="1" customFormat="1" ht="24.15" customHeight="1">
      <c r="B226" s="128"/>
      <c r="C226" s="129" t="s">
        <v>361</v>
      </c>
      <c r="D226" s="129" t="s">
        <v>131</v>
      </c>
      <c r="E226" s="130" t="s">
        <v>362</v>
      </c>
      <c r="F226" s="131" t="s">
        <v>363</v>
      </c>
      <c r="G226" s="132" t="s">
        <v>134</v>
      </c>
      <c r="H226" s="133">
        <v>2.5</v>
      </c>
      <c r="I226" s="134"/>
      <c r="J226" s="135">
        <f>ROUND(I226*H226,2)</f>
        <v>0</v>
      </c>
      <c r="K226" s="131" t="s">
        <v>135</v>
      </c>
      <c r="L226" s="32"/>
      <c r="M226" s="136" t="s">
        <v>1</v>
      </c>
      <c r="N226" s="137" t="s">
        <v>40</v>
      </c>
      <c r="P226" s="138">
        <f>O226*H226</f>
        <v>0</v>
      </c>
      <c r="Q226" s="138">
        <v>1.4499999999999999E-3</v>
      </c>
      <c r="R226" s="138">
        <f>Q226*H226</f>
        <v>3.6249999999999998E-3</v>
      </c>
      <c r="S226" s="138">
        <v>0</v>
      </c>
      <c r="T226" s="139">
        <f>S226*H226</f>
        <v>0</v>
      </c>
      <c r="AR226" s="140" t="s">
        <v>136</v>
      </c>
      <c r="AT226" s="140" t="s">
        <v>131</v>
      </c>
      <c r="AU226" s="140" t="s">
        <v>84</v>
      </c>
      <c r="AY226" s="17" t="s">
        <v>129</v>
      </c>
      <c r="BE226" s="141">
        <f>IF(N226="základní",J226,0)</f>
        <v>0</v>
      </c>
      <c r="BF226" s="141">
        <f>IF(N226="snížená",J226,0)</f>
        <v>0</v>
      </c>
      <c r="BG226" s="141">
        <f>IF(N226="zákl. přenesená",J226,0)</f>
        <v>0</v>
      </c>
      <c r="BH226" s="141">
        <f>IF(N226="sníž. přenesená",J226,0)</f>
        <v>0</v>
      </c>
      <c r="BI226" s="141">
        <f>IF(N226="nulová",J226,0)</f>
        <v>0</v>
      </c>
      <c r="BJ226" s="17" t="s">
        <v>80</v>
      </c>
      <c r="BK226" s="141">
        <f>ROUND(I226*H226,2)</f>
        <v>0</v>
      </c>
      <c r="BL226" s="17" t="s">
        <v>136</v>
      </c>
      <c r="BM226" s="140" t="s">
        <v>364</v>
      </c>
    </row>
    <row r="227" spans="2:65" s="14" customFormat="1">
      <c r="B227" s="157"/>
      <c r="D227" s="143" t="s">
        <v>138</v>
      </c>
      <c r="E227" s="158" t="s">
        <v>1</v>
      </c>
      <c r="F227" s="159" t="s">
        <v>365</v>
      </c>
      <c r="H227" s="158" t="s">
        <v>1</v>
      </c>
      <c r="I227" s="160"/>
      <c r="L227" s="157"/>
      <c r="M227" s="161"/>
      <c r="T227" s="162"/>
      <c r="AT227" s="158" t="s">
        <v>138</v>
      </c>
      <c r="AU227" s="158" t="s">
        <v>84</v>
      </c>
      <c r="AV227" s="14" t="s">
        <v>80</v>
      </c>
      <c r="AW227" s="14" t="s">
        <v>31</v>
      </c>
      <c r="AX227" s="14" t="s">
        <v>75</v>
      </c>
      <c r="AY227" s="158" t="s">
        <v>129</v>
      </c>
    </row>
    <row r="228" spans="2:65" s="12" customFormat="1">
      <c r="B228" s="142"/>
      <c r="D228" s="143" t="s">
        <v>138</v>
      </c>
      <c r="E228" s="144" t="s">
        <v>1</v>
      </c>
      <c r="F228" s="145" t="s">
        <v>366</v>
      </c>
      <c r="H228" s="146">
        <v>2.5</v>
      </c>
      <c r="I228" s="147"/>
      <c r="L228" s="142"/>
      <c r="M228" s="148"/>
      <c r="T228" s="149"/>
      <c r="AT228" s="144" t="s">
        <v>138</v>
      </c>
      <c r="AU228" s="144" t="s">
        <v>84</v>
      </c>
      <c r="AV228" s="12" t="s">
        <v>84</v>
      </c>
      <c r="AW228" s="12" t="s">
        <v>31</v>
      </c>
      <c r="AX228" s="12" t="s">
        <v>80</v>
      </c>
      <c r="AY228" s="144" t="s">
        <v>129</v>
      </c>
    </row>
    <row r="229" spans="2:65" s="1" customFormat="1" ht="16.5" customHeight="1">
      <c r="B229" s="128"/>
      <c r="C229" s="129" t="s">
        <v>367</v>
      </c>
      <c r="D229" s="129" t="s">
        <v>131</v>
      </c>
      <c r="E229" s="130" t="s">
        <v>368</v>
      </c>
      <c r="F229" s="131" t="s">
        <v>369</v>
      </c>
      <c r="G229" s="132" t="s">
        <v>145</v>
      </c>
      <c r="H229" s="133">
        <v>66.3</v>
      </c>
      <c r="I229" s="134"/>
      <c r="J229" s="135">
        <f>ROUND(I229*H229,2)</f>
        <v>0</v>
      </c>
      <c r="K229" s="131" t="s">
        <v>135</v>
      </c>
      <c r="L229" s="32"/>
      <c r="M229" s="136" t="s">
        <v>1</v>
      </c>
      <c r="N229" s="137" t="s">
        <v>40</v>
      </c>
      <c r="P229" s="138">
        <f>O229*H229</f>
        <v>0</v>
      </c>
      <c r="Q229" s="138">
        <v>0</v>
      </c>
      <c r="R229" s="138">
        <f>Q229*H229</f>
        <v>0</v>
      </c>
      <c r="S229" s="138">
        <v>0</v>
      </c>
      <c r="T229" s="139">
        <f>S229*H229</f>
        <v>0</v>
      </c>
      <c r="AR229" s="140" t="s">
        <v>136</v>
      </c>
      <c r="AT229" s="140" t="s">
        <v>131</v>
      </c>
      <c r="AU229" s="140" t="s">
        <v>84</v>
      </c>
      <c r="AY229" s="17" t="s">
        <v>129</v>
      </c>
      <c r="BE229" s="141">
        <f>IF(N229="základní",J229,0)</f>
        <v>0</v>
      </c>
      <c r="BF229" s="141">
        <f>IF(N229="snížená",J229,0)</f>
        <v>0</v>
      </c>
      <c r="BG229" s="141">
        <f>IF(N229="zákl. přenesená",J229,0)</f>
        <v>0</v>
      </c>
      <c r="BH229" s="141">
        <f>IF(N229="sníž. přenesená",J229,0)</f>
        <v>0</v>
      </c>
      <c r="BI229" s="141">
        <f>IF(N229="nulová",J229,0)</f>
        <v>0</v>
      </c>
      <c r="BJ229" s="17" t="s">
        <v>80</v>
      </c>
      <c r="BK229" s="141">
        <f>ROUND(I229*H229,2)</f>
        <v>0</v>
      </c>
      <c r="BL229" s="17" t="s">
        <v>136</v>
      </c>
      <c r="BM229" s="140" t="s">
        <v>370</v>
      </c>
    </row>
    <row r="230" spans="2:65" s="1" customFormat="1" ht="16.5" customHeight="1">
      <c r="B230" s="128"/>
      <c r="C230" s="129" t="s">
        <v>371</v>
      </c>
      <c r="D230" s="129" t="s">
        <v>131</v>
      </c>
      <c r="E230" s="130" t="s">
        <v>372</v>
      </c>
      <c r="F230" s="131" t="s">
        <v>373</v>
      </c>
      <c r="G230" s="132" t="s">
        <v>134</v>
      </c>
      <c r="H230" s="133">
        <v>2.5</v>
      </c>
      <c r="I230" s="134"/>
      <c r="J230" s="135">
        <f>ROUND(I230*H230,2)</f>
        <v>0</v>
      </c>
      <c r="K230" s="131" t="s">
        <v>135</v>
      </c>
      <c r="L230" s="32"/>
      <c r="M230" s="136" t="s">
        <v>1</v>
      </c>
      <c r="N230" s="137" t="s">
        <v>40</v>
      </c>
      <c r="P230" s="138">
        <f>O230*H230</f>
        <v>0</v>
      </c>
      <c r="Q230" s="138">
        <v>1.0000000000000001E-5</v>
      </c>
      <c r="R230" s="138">
        <f>Q230*H230</f>
        <v>2.5000000000000001E-5</v>
      </c>
      <c r="S230" s="138">
        <v>0</v>
      </c>
      <c r="T230" s="139">
        <f>S230*H230</f>
        <v>0</v>
      </c>
      <c r="AR230" s="140" t="s">
        <v>136</v>
      </c>
      <c r="AT230" s="140" t="s">
        <v>131</v>
      </c>
      <c r="AU230" s="140" t="s">
        <v>84</v>
      </c>
      <c r="AY230" s="17" t="s">
        <v>129</v>
      </c>
      <c r="BE230" s="141">
        <f>IF(N230="základní",J230,0)</f>
        <v>0</v>
      </c>
      <c r="BF230" s="141">
        <f>IF(N230="snížená",J230,0)</f>
        <v>0</v>
      </c>
      <c r="BG230" s="141">
        <f>IF(N230="zákl. přenesená",J230,0)</f>
        <v>0</v>
      </c>
      <c r="BH230" s="141">
        <f>IF(N230="sníž. přenesená",J230,0)</f>
        <v>0</v>
      </c>
      <c r="BI230" s="141">
        <f>IF(N230="nulová",J230,0)</f>
        <v>0</v>
      </c>
      <c r="BJ230" s="17" t="s">
        <v>80</v>
      </c>
      <c r="BK230" s="141">
        <f>ROUND(I230*H230,2)</f>
        <v>0</v>
      </c>
      <c r="BL230" s="17" t="s">
        <v>136</v>
      </c>
      <c r="BM230" s="140" t="s">
        <v>374</v>
      </c>
    </row>
    <row r="231" spans="2:65" s="1" customFormat="1" ht="33" customHeight="1">
      <c r="B231" s="128"/>
      <c r="C231" s="129" t="s">
        <v>375</v>
      </c>
      <c r="D231" s="129" t="s">
        <v>131</v>
      </c>
      <c r="E231" s="130" t="s">
        <v>376</v>
      </c>
      <c r="F231" s="131" t="s">
        <v>377</v>
      </c>
      <c r="G231" s="132" t="s">
        <v>145</v>
      </c>
      <c r="H231" s="133">
        <v>53</v>
      </c>
      <c r="I231" s="134"/>
      <c r="J231" s="135">
        <f>ROUND(I231*H231,2)</f>
        <v>0</v>
      </c>
      <c r="K231" s="131" t="s">
        <v>135</v>
      </c>
      <c r="L231" s="32"/>
      <c r="M231" s="136" t="s">
        <v>1</v>
      </c>
      <c r="N231" s="137" t="s">
        <v>40</v>
      </c>
      <c r="P231" s="138">
        <f>O231*H231</f>
        <v>0</v>
      </c>
      <c r="Q231" s="138">
        <v>0.15540000000000001</v>
      </c>
      <c r="R231" s="138">
        <f>Q231*H231</f>
        <v>8.2362000000000002</v>
      </c>
      <c r="S231" s="138">
        <v>0</v>
      </c>
      <c r="T231" s="139">
        <f>S231*H231</f>
        <v>0</v>
      </c>
      <c r="AR231" s="140" t="s">
        <v>136</v>
      </c>
      <c r="AT231" s="140" t="s">
        <v>131</v>
      </c>
      <c r="AU231" s="140" t="s">
        <v>84</v>
      </c>
      <c r="AY231" s="17" t="s">
        <v>129</v>
      </c>
      <c r="BE231" s="141">
        <f>IF(N231="základní",J231,0)</f>
        <v>0</v>
      </c>
      <c r="BF231" s="141">
        <f>IF(N231="snížená",J231,0)</f>
        <v>0</v>
      </c>
      <c r="BG231" s="141">
        <f>IF(N231="zákl. přenesená",J231,0)</f>
        <v>0</v>
      </c>
      <c r="BH231" s="141">
        <f>IF(N231="sníž. přenesená",J231,0)</f>
        <v>0</v>
      </c>
      <c r="BI231" s="141">
        <f>IF(N231="nulová",J231,0)</f>
        <v>0</v>
      </c>
      <c r="BJ231" s="17" t="s">
        <v>80</v>
      </c>
      <c r="BK231" s="141">
        <f>ROUND(I231*H231,2)</f>
        <v>0</v>
      </c>
      <c r="BL231" s="17" t="s">
        <v>136</v>
      </c>
      <c r="BM231" s="140" t="s">
        <v>378</v>
      </c>
    </row>
    <row r="232" spans="2:65" s="12" customFormat="1">
      <c r="B232" s="142"/>
      <c r="D232" s="143" t="s">
        <v>138</v>
      </c>
      <c r="E232" s="144" t="s">
        <v>1</v>
      </c>
      <c r="F232" s="145" t="s">
        <v>379</v>
      </c>
      <c r="H232" s="146">
        <v>40</v>
      </c>
      <c r="I232" s="147"/>
      <c r="L232" s="142"/>
      <c r="M232" s="148"/>
      <c r="T232" s="149"/>
      <c r="AT232" s="144" t="s">
        <v>138</v>
      </c>
      <c r="AU232" s="144" t="s">
        <v>84</v>
      </c>
      <c r="AV232" s="12" t="s">
        <v>84</v>
      </c>
      <c r="AW232" s="12" t="s">
        <v>31</v>
      </c>
      <c r="AX232" s="12" t="s">
        <v>75</v>
      </c>
      <c r="AY232" s="144" t="s">
        <v>129</v>
      </c>
    </row>
    <row r="233" spans="2:65" s="12" customFormat="1">
      <c r="B233" s="142"/>
      <c r="D233" s="143" t="s">
        <v>138</v>
      </c>
      <c r="E233" s="144" t="s">
        <v>1</v>
      </c>
      <c r="F233" s="145" t="s">
        <v>380</v>
      </c>
      <c r="H233" s="146">
        <v>2</v>
      </c>
      <c r="I233" s="147"/>
      <c r="L233" s="142"/>
      <c r="M233" s="148"/>
      <c r="T233" s="149"/>
      <c r="AT233" s="144" t="s">
        <v>138</v>
      </c>
      <c r="AU233" s="144" t="s">
        <v>84</v>
      </c>
      <c r="AV233" s="12" t="s">
        <v>84</v>
      </c>
      <c r="AW233" s="12" t="s">
        <v>31</v>
      </c>
      <c r="AX233" s="12" t="s">
        <v>75</v>
      </c>
      <c r="AY233" s="144" t="s">
        <v>129</v>
      </c>
    </row>
    <row r="234" spans="2:65" s="14" customFormat="1">
      <c r="B234" s="157"/>
      <c r="D234" s="143" t="s">
        <v>138</v>
      </c>
      <c r="E234" s="158" t="s">
        <v>1</v>
      </c>
      <c r="F234" s="159" t="s">
        <v>381</v>
      </c>
      <c r="H234" s="158" t="s">
        <v>1</v>
      </c>
      <c r="I234" s="160"/>
      <c r="L234" s="157"/>
      <c r="M234" s="161"/>
      <c r="T234" s="162"/>
      <c r="AT234" s="158" t="s">
        <v>138</v>
      </c>
      <c r="AU234" s="158" t="s">
        <v>84</v>
      </c>
      <c r="AV234" s="14" t="s">
        <v>80</v>
      </c>
      <c r="AW234" s="14" t="s">
        <v>31</v>
      </c>
      <c r="AX234" s="14" t="s">
        <v>75</v>
      </c>
      <c r="AY234" s="158" t="s">
        <v>129</v>
      </c>
    </row>
    <row r="235" spans="2:65" s="12" customFormat="1">
      <c r="B235" s="142"/>
      <c r="D235" s="143" t="s">
        <v>138</v>
      </c>
      <c r="E235" s="144" t="s">
        <v>1</v>
      </c>
      <c r="F235" s="145" t="s">
        <v>382</v>
      </c>
      <c r="H235" s="146">
        <v>11</v>
      </c>
      <c r="I235" s="147"/>
      <c r="L235" s="142"/>
      <c r="M235" s="148"/>
      <c r="T235" s="149"/>
      <c r="AT235" s="144" t="s">
        <v>138</v>
      </c>
      <c r="AU235" s="144" t="s">
        <v>84</v>
      </c>
      <c r="AV235" s="12" t="s">
        <v>84</v>
      </c>
      <c r="AW235" s="12" t="s">
        <v>31</v>
      </c>
      <c r="AX235" s="12" t="s">
        <v>75</v>
      </c>
      <c r="AY235" s="144" t="s">
        <v>129</v>
      </c>
    </row>
    <row r="236" spans="2:65" s="15" customFormat="1">
      <c r="B236" s="163"/>
      <c r="D236" s="143" t="s">
        <v>138</v>
      </c>
      <c r="E236" s="164" t="s">
        <v>1</v>
      </c>
      <c r="F236" s="165" t="s">
        <v>170</v>
      </c>
      <c r="H236" s="166">
        <v>53</v>
      </c>
      <c r="I236" s="167"/>
      <c r="L236" s="163"/>
      <c r="M236" s="168"/>
      <c r="T236" s="169"/>
      <c r="AT236" s="164" t="s">
        <v>138</v>
      </c>
      <c r="AU236" s="164" t="s">
        <v>84</v>
      </c>
      <c r="AV236" s="15" t="s">
        <v>136</v>
      </c>
      <c r="AW236" s="15" t="s">
        <v>31</v>
      </c>
      <c r="AX236" s="15" t="s">
        <v>80</v>
      </c>
      <c r="AY236" s="164" t="s">
        <v>129</v>
      </c>
    </row>
    <row r="237" spans="2:65" s="1" customFormat="1" ht="16.5" customHeight="1">
      <c r="B237" s="128"/>
      <c r="C237" s="170" t="s">
        <v>383</v>
      </c>
      <c r="D237" s="170" t="s">
        <v>206</v>
      </c>
      <c r="E237" s="171" t="s">
        <v>384</v>
      </c>
      <c r="F237" s="172" t="s">
        <v>385</v>
      </c>
      <c r="G237" s="173" t="s">
        <v>145</v>
      </c>
      <c r="H237" s="174">
        <v>11.22</v>
      </c>
      <c r="I237" s="175"/>
      <c r="J237" s="176">
        <f>ROUND(I237*H237,2)</f>
        <v>0</v>
      </c>
      <c r="K237" s="172" t="s">
        <v>135</v>
      </c>
      <c r="L237" s="177"/>
      <c r="M237" s="178" t="s">
        <v>1</v>
      </c>
      <c r="N237" s="179" t="s">
        <v>40</v>
      </c>
      <c r="P237" s="138">
        <f>O237*H237</f>
        <v>0</v>
      </c>
      <c r="Q237" s="138">
        <v>0.08</v>
      </c>
      <c r="R237" s="138">
        <f>Q237*H237</f>
        <v>0.89760000000000006</v>
      </c>
      <c r="S237" s="138">
        <v>0</v>
      </c>
      <c r="T237" s="139">
        <f>S237*H237</f>
        <v>0</v>
      </c>
      <c r="AR237" s="140" t="s">
        <v>171</v>
      </c>
      <c r="AT237" s="140" t="s">
        <v>206</v>
      </c>
      <c r="AU237" s="140" t="s">
        <v>84</v>
      </c>
      <c r="AY237" s="17" t="s">
        <v>129</v>
      </c>
      <c r="BE237" s="141">
        <f>IF(N237="základní",J237,0)</f>
        <v>0</v>
      </c>
      <c r="BF237" s="141">
        <f>IF(N237="snížená",J237,0)</f>
        <v>0</v>
      </c>
      <c r="BG237" s="141">
        <f>IF(N237="zákl. přenesená",J237,0)</f>
        <v>0</v>
      </c>
      <c r="BH237" s="141">
        <f>IF(N237="sníž. přenesená",J237,0)</f>
        <v>0</v>
      </c>
      <c r="BI237" s="141">
        <f>IF(N237="nulová",J237,0)</f>
        <v>0</v>
      </c>
      <c r="BJ237" s="17" t="s">
        <v>80</v>
      </c>
      <c r="BK237" s="141">
        <f>ROUND(I237*H237,2)</f>
        <v>0</v>
      </c>
      <c r="BL237" s="17" t="s">
        <v>136</v>
      </c>
      <c r="BM237" s="140" t="s">
        <v>386</v>
      </c>
    </row>
    <row r="238" spans="2:65" s="12" customFormat="1">
      <c r="B238" s="142"/>
      <c r="D238" s="143" t="s">
        <v>138</v>
      </c>
      <c r="E238" s="144" t="s">
        <v>1</v>
      </c>
      <c r="F238" s="145" t="s">
        <v>188</v>
      </c>
      <c r="H238" s="146">
        <v>11</v>
      </c>
      <c r="I238" s="147"/>
      <c r="L238" s="142"/>
      <c r="M238" s="148"/>
      <c r="T238" s="149"/>
      <c r="AT238" s="144" t="s">
        <v>138</v>
      </c>
      <c r="AU238" s="144" t="s">
        <v>84</v>
      </c>
      <c r="AV238" s="12" t="s">
        <v>84</v>
      </c>
      <c r="AW238" s="12" t="s">
        <v>31</v>
      </c>
      <c r="AX238" s="12" t="s">
        <v>80</v>
      </c>
      <c r="AY238" s="144" t="s">
        <v>129</v>
      </c>
    </row>
    <row r="239" spans="2:65" s="12" customFormat="1">
      <c r="B239" s="142"/>
      <c r="D239" s="143" t="s">
        <v>138</v>
      </c>
      <c r="F239" s="145" t="s">
        <v>387</v>
      </c>
      <c r="H239" s="146">
        <v>11.22</v>
      </c>
      <c r="I239" s="147"/>
      <c r="L239" s="142"/>
      <c r="M239" s="148"/>
      <c r="T239" s="149"/>
      <c r="AT239" s="144" t="s">
        <v>138</v>
      </c>
      <c r="AU239" s="144" t="s">
        <v>84</v>
      </c>
      <c r="AV239" s="12" t="s">
        <v>84</v>
      </c>
      <c r="AW239" s="12" t="s">
        <v>3</v>
      </c>
      <c r="AX239" s="12" t="s">
        <v>80</v>
      </c>
      <c r="AY239" s="144" t="s">
        <v>129</v>
      </c>
    </row>
    <row r="240" spans="2:65" s="1" customFormat="1" ht="24.15" customHeight="1">
      <c r="B240" s="128"/>
      <c r="C240" s="170" t="s">
        <v>388</v>
      </c>
      <c r="D240" s="170" t="s">
        <v>206</v>
      </c>
      <c r="E240" s="171" t="s">
        <v>389</v>
      </c>
      <c r="F240" s="172" t="s">
        <v>390</v>
      </c>
      <c r="G240" s="173" t="s">
        <v>145</v>
      </c>
      <c r="H240" s="174">
        <v>40.799999999999997</v>
      </c>
      <c r="I240" s="175"/>
      <c r="J240" s="176">
        <f>ROUND(I240*H240,2)</f>
        <v>0</v>
      </c>
      <c r="K240" s="172" t="s">
        <v>135</v>
      </c>
      <c r="L240" s="177"/>
      <c r="M240" s="178" t="s">
        <v>1</v>
      </c>
      <c r="N240" s="179" t="s">
        <v>40</v>
      </c>
      <c r="P240" s="138">
        <f>O240*H240</f>
        <v>0</v>
      </c>
      <c r="Q240" s="138">
        <v>4.8300000000000003E-2</v>
      </c>
      <c r="R240" s="138">
        <f>Q240*H240</f>
        <v>1.9706399999999999</v>
      </c>
      <c r="S240" s="138">
        <v>0</v>
      </c>
      <c r="T240" s="139">
        <f>S240*H240</f>
        <v>0</v>
      </c>
      <c r="AR240" s="140" t="s">
        <v>171</v>
      </c>
      <c r="AT240" s="140" t="s">
        <v>206</v>
      </c>
      <c r="AU240" s="140" t="s">
        <v>84</v>
      </c>
      <c r="AY240" s="17" t="s">
        <v>129</v>
      </c>
      <c r="BE240" s="141">
        <f>IF(N240="základní",J240,0)</f>
        <v>0</v>
      </c>
      <c r="BF240" s="141">
        <f>IF(N240="snížená",J240,0)</f>
        <v>0</v>
      </c>
      <c r="BG240" s="141">
        <f>IF(N240="zákl. přenesená",J240,0)</f>
        <v>0</v>
      </c>
      <c r="BH240" s="141">
        <f>IF(N240="sníž. přenesená",J240,0)</f>
        <v>0</v>
      </c>
      <c r="BI240" s="141">
        <f>IF(N240="nulová",J240,0)</f>
        <v>0</v>
      </c>
      <c r="BJ240" s="17" t="s">
        <v>80</v>
      </c>
      <c r="BK240" s="141">
        <f>ROUND(I240*H240,2)</f>
        <v>0</v>
      </c>
      <c r="BL240" s="17" t="s">
        <v>136</v>
      </c>
      <c r="BM240" s="140" t="s">
        <v>391</v>
      </c>
    </row>
    <row r="241" spans="2:65" s="12" customFormat="1">
      <c r="B241" s="142"/>
      <c r="D241" s="143" t="s">
        <v>138</v>
      </c>
      <c r="E241" s="144" t="s">
        <v>1</v>
      </c>
      <c r="F241" s="145" t="s">
        <v>328</v>
      </c>
      <c r="H241" s="146">
        <v>40</v>
      </c>
      <c r="I241" s="147"/>
      <c r="L241" s="142"/>
      <c r="M241" s="148"/>
      <c r="T241" s="149"/>
      <c r="AT241" s="144" t="s">
        <v>138</v>
      </c>
      <c r="AU241" s="144" t="s">
        <v>84</v>
      </c>
      <c r="AV241" s="12" t="s">
        <v>84</v>
      </c>
      <c r="AW241" s="12" t="s">
        <v>31</v>
      </c>
      <c r="AX241" s="12" t="s">
        <v>80</v>
      </c>
      <c r="AY241" s="144" t="s">
        <v>129</v>
      </c>
    </row>
    <row r="242" spans="2:65" s="12" customFormat="1">
      <c r="B242" s="142"/>
      <c r="D242" s="143" t="s">
        <v>138</v>
      </c>
      <c r="F242" s="145" t="s">
        <v>392</v>
      </c>
      <c r="H242" s="146">
        <v>40.799999999999997</v>
      </c>
      <c r="I242" s="147"/>
      <c r="L242" s="142"/>
      <c r="M242" s="148"/>
      <c r="T242" s="149"/>
      <c r="AT242" s="144" t="s">
        <v>138</v>
      </c>
      <c r="AU242" s="144" t="s">
        <v>84</v>
      </c>
      <c r="AV242" s="12" t="s">
        <v>84</v>
      </c>
      <c r="AW242" s="12" t="s">
        <v>3</v>
      </c>
      <c r="AX242" s="12" t="s">
        <v>80</v>
      </c>
      <c r="AY242" s="144" t="s">
        <v>129</v>
      </c>
    </row>
    <row r="243" spans="2:65" s="1" customFormat="1" ht="24.15" customHeight="1">
      <c r="B243" s="128"/>
      <c r="C243" s="170" t="s">
        <v>393</v>
      </c>
      <c r="D243" s="170" t="s">
        <v>206</v>
      </c>
      <c r="E243" s="171" t="s">
        <v>394</v>
      </c>
      <c r="F243" s="172" t="s">
        <v>395</v>
      </c>
      <c r="G243" s="173" t="s">
        <v>145</v>
      </c>
      <c r="H243" s="174">
        <v>2.04</v>
      </c>
      <c r="I243" s="175"/>
      <c r="J243" s="176">
        <f>ROUND(I243*H243,2)</f>
        <v>0</v>
      </c>
      <c r="K243" s="172" t="s">
        <v>135</v>
      </c>
      <c r="L243" s="177"/>
      <c r="M243" s="178" t="s">
        <v>1</v>
      </c>
      <c r="N243" s="179" t="s">
        <v>40</v>
      </c>
      <c r="P243" s="138">
        <f>O243*H243</f>
        <v>0</v>
      </c>
      <c r="Q243" s="138">
        <v>6.5670000000000006E-2</v>
      </c>
      <c r="R243" s="138">
        <f>Q243*H243</f>
        <v>0.13396680000000002</v>
      </c>
      <c r="S243" s="138">
        <v>0</v>
      </c>
      <c r="T243" s="139">
        <f>S243*H243</f>
        <v>0</v>
      </c>
      <c r="AR243" s="140" t="s">
        <v>171</v>
      </c>
      <c r="AT243" s="140" t="s">
        <v>206</v>
      </c>
      <c r="AU243" s="140" t="s">
        <v>84</v>
      </c>
      <c r="AY243" s="17" t="s">
        <v>129</v>
      </c>
      <c r="BE243" s="141">
        <f>IF(N243="základní",J243,0)</f>
        <v>0</v>
      </c>
      <c r="BF243" s="141">
        <f>IF(N243="snížená",J243,0)</f>
        <v>0</v>
      </c>
      <c r="BG243" s="141">
        <f>IF(N243="zákl. přenesená",J243,0)</f>
        <v>0</v>
      </c>
      <c r="BH243" s="141">
        <f>IF(N243="sníž. přenesená",J243,0)</f>
        <v>0</v>
      </c>
      <c r="BI243" s="141">
        <f>IF(N243="nulová",J243,0)</f>
        <v>0</v>
      </c>
      <c r="BJ243" s="17" t="s">
        <v>80</v>
      </c>
      <c r="BK243" s="141">
        <f>ROUND(I243*H243,2)</f>
        <v>0</v>
      </c>
      <c r="BL243" s="17" t="s">
        <v>136</v>
      </c>
      <c r="BM243" s="140" t="s">
        <v>396</v>
      </c>
    </row>
    <row r="244" spans="2:65" s="12" customFormat="1">
      <c r="B244" s="142"/>
      <c r="D244" s="143" t="s">
        <v>138</v>
      </c>
      <c r="F244" s="145" t="s">
        <v>397</v>
      </c>
      <c r="H244" s="146">
        <v>2.04</v>
      </c>
      <c r="I244" s="147"/>
      <c r="L244" s="142"/>
      <c r="M244" s="148"/>
      <c r="T244" s="149"/>
      <c r="AT244" s="144" t="s">
        <v>138</v>
      </c>
      <c r="AU244" s="144" t="s">
        <v>84</v>
      </c>
      <c r="AV244" s="12" t="s">
        <v>84</v>
      </c>
      <c r="AW244" s="12" t="s">
        <v>3</v>
      </c>
      <c r="AX244" s="12" t="s">
        <v>80</v>
      </c>
      <c r="AY244" s="144" t="s">
        <v>129</v>
      </c>
    </row>
    <row r="245" spans="2:65" s="1" customFormat="1" ht="24.15" customHeight="1">
      <c r="B245" s="128"/>
      <c r="C245" s="129" t="s">
        <v>94</v>
      </c>
      <c r="D245" s="129" t="s">
        <v>131</v>
      </c>
      <c r="E245" s="130" t="s">
        <v>398</v>
      </c>
      <c r="F245" s="131" t="s">
        <v>399</v>
      </c>
      <c r="G245" s="132" t="s">
        <v>163</v>
      </c>
      <c r="H245" s="133">
        <v>2.3849999999999998</v>
      </c>
      <c r="I245" s="134"/>
      <c r="J245" s="135">
        <f>ROUND(I245*H245,2)</f>
        <v>0</v>
      </c>
      <c r="K245" s="131" t="s">
        <v>135</v>
      </c>
      <c r="L245" s="32"/>
      <c r="M245" s="136" t="s">
        <v>1</v>
      </c>
      <c r="N245" s="137" t="s">
        <v>40</v>
      </c>
      <c r="P245" s="138">
        <f>O245*H245</f>
        <v>0</v>
      </c>
      <c r="Q245" s="138">
        <v>2.2563399999999998</v>
      </c>
      <c r="R245" s="138">
        <f>Q245*H245</f>
        <v>5.3813708999999994</v>
      </c>
      <c r="S245" s="138">
        <v>0</v>
      </c>
      <c r="T245" s="139">
        <f>S245*H245</f>
        <v>0</v>
      </c>
      <c r="AR245" s="140" t="s">
        <v>136</v>
      </c>
      <c r="AT245" s="140" t="s">
        <v>131</v>
      </c>
      <c r="AU245" s="140" t="s">
        <v>84</v>
      </c>
      <c r="AY245" s="17" t="s">
        <v>129</v>
      </c>
      <c r="BE245" s="141">
        <f>IF(N245="základní",J245,0)</f>
        <v>0</v>
      </c>
      <c r="BF245" s="141">
        <f>IF(N245="snížená",J245,0)</f>
        <v>0</v>
      </c>
      <c r="BG245" s="141">
        <f>IF(N245="zákl. přenesená",J245,0)</f>
        <v>0</v>
      </c>
      <c r="BH245" s="141">
        <f>IF(N245="sníž. přenesená",J245,0)</f>
        <v>0</v>
      </c>
      <c r="BI245" s="141">
        <f>IF(N245="nulová",J245,0)</f>
        <v>0</v>
      </c>
      <c r="BJ245" s="17" t="s">
        <v>80</v>
      </c>
      <c r="BK245" s="141">
        <f>ROUND(I245*H245,2)</f>
        <v>0</v>
      </c>
      <c r="BL245" s="17" t="s">
        <v>136</v>
      </c>
      <c r="BM245" s="140" t="s">
        <v>400</v>
      </c>
    </row>
    <row r="246" spans="2:65" s="12" customFormat="1">
      <c r="B246" s="142"/>
      <c r="D246" s="143" t="s">
        <v>138</v>
      </c>
      <c r="E246" s="144" t="s">
        <v>1</v>
      </c>
      <c r="F246" s="145" t="s">
        <v>401</v>
      </c>
      <c r="H246" s="146">
        <v>2.3849999999999998</v>
      </c>
      <c r="I246" s="147"/>
      <c r="L246" s="142"/>
      <c r="M246" s="148"/>
      <c r="T246" s="149"/>
      <c r="AT246" s="144" t="s">
        <v>138</v>
      </c>
      <c r="AU246" s="144" t="s">
        <v>84</v>
      </c>
      <c r="AV246" s="12" t="s">
        <v>84</v>
      </c>
      <c r="AW246" s="12" t="s">
        <v>31</v>
      </c>
      <c r="AX246" s="12" t="s">
        <v>80</v>
      </c>
      <c r="AY246" s="144" t="s">
        <v>129</v>
      </c>
    </row>
    <row r="247" spans="2:65" s="1" customFormat="1" ht="24.15" customHeight="1">
      <c r="B247" s="128"/>
      <c r="C247" s="129" t="s">
        <v>402</v>
      </c>
      <c r="D247" s="129" t="s">
        <v>131</v>
      </c>
      <c r="E247" s="130" t="s">
        <v>403</v>
      </c>
      <c r="F247" s="131" t="s">
        <v>404</v>
      </c>
      <c r="G247" s="132" t="s">
        <v>134</v>
      </c>
      <c r="H247" s="133">
        <v>204</v>
      </c>
      <c r="I247" s="134"/>
      <c r="J247" s="135">
        <f>ROUND(I247*H247,2)</f>
        <v>0</v>
      </c>
      <c r="K247" s="131" t="s">
        <v>135</v>
      </c>
      <c r="L247" s="32"/>
      <c r="M247" s="136" t="s">
        <v>1</v>
      </c>
      <c r="N247" s="137" t="s">
        <v>40</v>
      </c>
      <c r="P247" s="138">
        <f>O247*H247</f>
        <v>0</v>
      </c>
      <c r="Q247" s="138">
        <v>6.8999999999999997E-4</v>
      </c>
      <c r="R247" s="138">
        <f>Q247*H247</f>
        <v>0.14076</v>
      </c>
      <c r="S247" s="138">
        <v>0</v>
      </c>
      <c r="T247" s="139">
        <f>S247*H247</f>
        <v>0</v>
      </c>
      <c r="AR247" s="140" t="s">
        <v>136</v>
      </c>
      <c r="AT247" s="140" t="s">
        <v>131</v>
      </c>
      <c r="AU247" s="140" t="s">
        <v>84</v>
      </c>
      <c r="AY247" s="17" t="s">
        <v>129</v>
      </c>
      <c r="BE247" s="141">
        <f>IF(N247="základní",J247,0)</f>
        <v>0</v>
      </c>
      <c r="BF247" s="141">
        <f>IF(N247="snížená",J247,0)</f>
        <v>0</v>
      </c>
      <c r="BG247" s="141">
        <f>IF(N247="zákl. přenesená",J247,0)</f>
        <v>0</v>
      </c>
      <c r="BH247" s="141">
        <f>IF(N247="sníž. přenesená",J247,0)</f>
        <v>0</v>
      </c>
      <c r="BI247" s="141">
        <f>IF(N247="nulová",J247,0)</f>
        <v>0</v>
      </c>
      <c r="BJ247" s="17" t="s">
        <v>80</v>
      </c>
      <c r="BK247" s="141">
        <f>ROUND(I247*H247,2)</f>
        <v>0</v>
      </c>
      <c r="BL247" s="17" t="s">
        <v>136</v>
      </c>
      <c r="BM247" s="140" t="s">
        <v>405</v>
      </c>
    </row>
    <row r="248" spans="2:65" s="1" customFormat="1" ht="24.15" customHeight="1">
      <c r="B248" s="128"/>
      <c r="C248" s="129" t="s">
        <v>406</v>
      </c>
      <c r="D248" s="129" t="s">
        <v>131</v>
      </c>
      <c r="E248" s="130" t="s">
        <v>407</v>
      </c>
      <c r="F248" s="131" t="s">
        <v>408</v>
      </c>
      <c r="G248" s="132" t="s">
        <v>145</v>
      </c>
      <c r="H248" s="133">
        <v>40</v>
      </c>
      <c r="I248" s="134"/>
      <c r="J248" s="135">
        <f>ROUND(I248*H248,2)</f>
        <v>0</v>
      </c>
      <c r="K248" s="131" t="s">
        <v>135</v>
      </c>
      <c r="L248" s="32"/>
      <c r="M248" s="136" t="s">
        <v>1</v>
      </c>
      <c r="N248" s="137" t="s">
        <v>40</v>
      </c>
      <c r="P248" s="138">
        <f>O248*H248</f>
        <v>0</v>
      </c>
      <c r="Q248" s="138">
        <v>0</v>
      </c>
      <c r="R248" s="138">
        <f>Q248*H248</f>
        <v>0</v>
      </c>
      <c r="S248" s="138">
        <v>0</v>
      </c>
      <c r="T248" s="139">
        <f>S248*H248</f>
        <v>0</v>
      </c>
      <c r="AR248" s="140" t="s">
        <v>136</v>
      </c>
      <c r="AT248" s="140" t="s">
        <v>131</v>
      </c>
      <c r="AU248" s="140" t="s">
        <v>84</v>
      </c>
      <c r="AY248" s="17" t="s">
        <v>129</v>
      </c>
      <c r="BE248" s="141">
        <f>IF(N248="základní",J248,0)</f>
        <v>0</v>
      </c>
      <c r="BF248" s="141">
        <f>IF(N248="snížená",J248,0)</f>
        <v>0</v>
      </c>
      <c r="BG248" s="141">
        <f>IF(N248="zákl. přenesená",J248,0)</f>
        <v>0</v>
      </c>
      <c r="BH248" s="141">
        <f>IF(N248="sníž. přenesená",J248,0)</f>
        <v>0</v>
      </c>
      <c r="BI248" s="141">
        <f>IF(N248="nulová",J248,0)</f>
        <v>0</v>
      </c>
      <c r="BJ248" s="17" t="s">
        <v>80</v>
      </c>
      <c r="BK248" s="141">
        <f>ROUND(I248*H248,2)</f>
        <v>0</v>
      </c>
      <c r="BL248" s="17" t="s">
        <v>136</v>
      </c>
      <c r="BM248" s="140" t="s">
        <v>409</v>
      </c>
    </row>
    <row r="249" spans="2:65" s="1" customFormat="1" ht="33" customHeight="1">
      <c r="B249" s="128"/>
      <c r="C249" s="129" t="s">
        <v>410</v>
      </c>
      <c r="D249" s="129" t="s">
        <v>131</v>
      </c>
      <c r="E249" s="130" t="s">
        <v>411</v>
      </c>
      <c r="F249" s="131" t="s">
        <v>412</v>
      </c>
      <c r="G249" s="132" t="s">
        <v>145</v>
      </c>
      <c r="H249" s="133">
        <v>60.5</v>
      </c>
      <c r="I249" s="134"/>
      <c r="J249" s="135">
        <f>ROUND(I249*H249,2)</f>
        <v>0</v>
      </c>
      <c r="K249" s="131" t="s">
        <v>135</v>
      </c>
      <c r="L249" s="32"/>
      <c r="M249" s="136" t="s">
        <v>1</v>
      </c>
      <c r="N249" s="137" t="s">
        <v>40</v>
      </c>
      <c r="P249" s="138">
        <f>O249*H249</f>
        <v>0</v>
      </c>
      <c r="Q249" s="138">
        <v>0</v>
      </c>
      <c r="R249" s="138">
        <f>Q249*H249</f>
        <v>0</v>
      </c>
      <c r="S249" s="138">
        <v>0</v>
      </c>
      <c r="T249" s="139">
        <f>S249*H249</f>
        <v>0</v>
      </c>
      <c r="AR249" s="140" t="s">
        <v>136</v>
      </c>
      <c r="AT249" s="140" t="s">
        <v>131</v>
      </c>
      <c r="AU249" s="140" t="s">
        <v>84</v>
      </c>
      <c r="AY249" s="17" t="s">
        <v>129</v>
      </c>
      <c r="BE249" s="141">
        <f>IF(N249="základní",J249,0)</f>
        <v>0</v>
      </c>
      <c r="BF249" s="141">
        <f>IF(N249="snížená",J249,0)</f>
        <v>0</v>
      </c>
      <c r="BG249" s="141">
        <f>IF(N249="zákl. přenesená",J249,0)</f>
        <v>0</v>
      </c>
      <c r="BH249" s="141">
        <f>IF(N249="sníž. přenesená",J249,0)</f>
        <v>0</v>
      </c>
      <c r="BI249" s="141">
        <f>IF(N249="nulová",J249,0)</f>
        <v>0</v>
      </c>
      <c r="BJ249" s="17" t="s">
        <v>80</v>
      </c>
      <c r="BK249" s="141">
        <f>ROUND(I249*H249,2)</f>
        <v>0</v>
      </c>
      <c r="BL249" s="17" t="s">
        <v>136</v>
      </c>
      <c r="BM249" s="140" t="s">
        <v>413</v>
      </c>
    </row>
    <row r="250" spans="2:65" s="12" customFormat="1">
      <c r="B250" s="142"/>
      <c r="D250" s="143" t="s">
        <v>138</v>
      </c>
      <c r="E250" s="144" t="s">
        <v>1</v>
      </c>
      <c r="F250" s="145" t="s">
        <v>414</v>
      </c>
      <c r="H250" s="146">
        <v>60.5</v>
      </c>
      <c r="I250" s="147"/>
      <c r="L250" s="142"/>
      <c r="M250" s="148"/>
      <c r="T250" s="149"/>
      <c r="AT250" s="144" t="s">
        <v>138</v>
      </c>
      <c r="AU250" s="144" t="s">
        <v>84</v>
      </c>
      <c r="AV250" s="12" t="s">
        <v>84</v>
      </c>
      <c r="AW250" s="12" t="s">
        <v>31</v>
      </c>
      <c r="AX250" s="12" t="s">
        <v>80</v>
      </c>
      <c r="AY250" s="144" t="s">
        <v>129</v>
      </c>
    </row>
    <row r="251" spans="2:65" s="11" customFormat="1" ht="22.95" customHeight="1">
      <c r="B251" s="116"/>
      <c r="D251" s="117" t="s">
        <v>74</v>
      </c>
      <c r="E251" s="126" t="s">
        <v>415</v>
      </c>
      <c r="F251" s="126" t="s">
        <v>416</v>
      </c>
      <c r="I251" s="119"/>
      <c r="J251" s="127">
        <f>BK251</f>
        <v>0</v>
      </c>
      <c r="L251" s="116"/>
      <c r="M251" s="121"/>
      <c r="P251" s="122">
        <f>SUM(P252:P264)</f>
        <v>0</v>
      </c>
      <c r="R251" s="122">
        <f>SUM(R252:R264)</f>
        <v>0</v>
      </c>
      <c r="T251" s="123">
        <f>SUM(T252:T264)</f>
        <v>0</v>
      </c>
      <c r="AR251" s="117" t="s">
        <v>80</v>
      </c>
      <c r="AT251" s="124" t="s">
        <v>74</v>
      </c>
      <c r="AU251" s="124" t="s">
        <v>80</v>
      </c>
      <c r="AY251" s="117" t="s">
        <v>129</v>
      </c>
      <c r="BK251" s="125">
        <f>SUM(BK252:BK264)</f>
        <v>0</v>
      </c>
    </row>
    <row r="252" spans="2:65" s="1" customFormat="1" ht="21.75" customHeight="1">
      <c r="B252" s="128"/>
      <c r="C252" s="129" t="s">
        <v>417</v>
      </c>
      <c r="D252" s="129" t="s">
        <v>131</v>
      </c>
      <c r="E252" s="130" t="s">
        <v>418</v>
      </c>
      <c r="F252" s="131" t="s">
        <v>419</v>
      </c>
      <c r="G252" s="132" t="s">
        <v>420</v>
      </c>
      <c r="H252" s="133">
        <v>7.0449999999999999</v>
      </c>
      <c r="I252" s="134"/>
      <c r="J252" s="135">
        <f>ROUND(I252*H252,2)</f>
        <v>0</v>
      </c>
      <c r="K252" s="131" t="s">
        <v>135</v>
      </c>
      <c r="L252" s="32"/>
      <c r="M252" s="136" t="s">
        <v>1</v>
      </c>
      <c r="N252" s="137" t="s">
        <v>40</v>
      </c>
      <c r="P252" s="138">
        <f>O252*H252</f>
        <v>0</v>
      </c>
      <c r="Q252" s="138">
        <v>0</v>
      </c>
      <c r="R252" s="138">
        <f>Q252*H252</f>
        <v>0</v>
      </c>
      <c r="S252" s="138">
        <v>0</v>
      </c>
      <c r="T252" s="139">
        <f>S252*H252</f>
        <v>0</v>
      </c>
      <c r="AR252" s="140" t="s">
        <v>136</v>
      </c>
      <c r="AT252" s="140" t="s">
        <v>131</v>
      </c>
      <c r="AU252" s="140" t="s">
        <v>84</v>
      </c>
      <c r="AY252" s="17" t="s">
        <v>129</v>
      </c>
      <c r="BE252" s="141">
        <f>IF(N252="základní",J252,0)</f>
        <v>0</v>
      </c>
      <c r="BF252" s="141">
        <f>IF(N252="snížená",J252,0)</f>
        <v>0</v>
      </c>
      <c r="BG252" s="141">
        <f>IF(N252="zákl. přenesená",J252,0)</f>
        <v>0</v>
      </c>
      <c r="BH252" s="141">
        <f>IF(N252="sníž. přenesená",J252,0)</f>
        <v>0</v>
      </c>
      <c r="BI252" s="141">
        <f>IF(N252="nulová",J252,0)</f>
        <v>0</v>
      </c>
      <c r="BJ252" s="17" t="s">
        <v>80</v>
      </c>
      <c r="BK252" s="141">
        <f>ROUND(I252*H252,2)</f>
        <v>0</v>
      </c>
      <c r="BL252" s="17" t="s">
        <v>136</v>
      </c>
      <c r="BM252" s="140" t="s">
        <v>421</v>
      </c>
    </row>
    <row r="253" spans="2:65" s="12" customFormat="1">
      <c r="B253" s="142"/>
      <c r="D253" s="143" t="s">
        <v>138</v>
      </c>
      <c r="E253" s="144" t="s">
        <v>89</v>
      </c>
      <c r="F253" s="145" t="s">
        <v>422</v>
      </c>
      <c r="H253" s="146">
        <v>7.0449999999999999</v>
      </c>
      <c r="I253" s="147"/>
      <c r="L253" s="142"/>
      <c r="M253" s="148"/>
      <c r="T253" s="149"/>
      <c r="AT253" s="144" t="s">
        <v>138</v>
      </c>
      <c r="AU253" s="144" t="s">
        <v>84</v>
      </c>
      <c r="AV253" s="12" t="s">
        <v>84</v>
      </c>
      <c r="AW253" s="12" t="s">
        <v>31</v>
      </c>
      <c r="AX253" s="12" t="s">
        <v>80</v>
      </c>
      <c r="AY253" s="144" t="s">
        <v>129</v>
      </c>
    </row>
    <row r="254" spans="2:65" s="1" customFormat="1" ht="24.15" customHeight="1">
      <c r="B254" s="128"/>
      <c r="C254" s="129" t="s">
        <v>423</v>
      </c>
      <c r="D254" s="129" t="s">
        <v>131</v>
      </c>
      <c r="E254" s="130" t="s">
        <v>424</v>
      </c>
      <c r="F254" s="131" t="s">
        <v>425</v>
      </c>
      <c r="G254" s="132" t="s">
        <v>420</v>
      </c>
      <c r="H254" s="133">
        <v>133.85499999999999</v>
      </c>
      <c r="I254" s="134"/>
      <c r="J254" s="135">
        <f>ROUND(I254*H254,2)</f>
        <v>0</v>
      </c>
      <c r="K254" s="131" t="s">
        <v>135</v>
      </c>
      <c r="L254" s="32"/>
      <c r="M254" s="136" t="s">
        <v>1</v>
      </c>
      <c r="N254" s="137" t="s">
        <v>40</v>
      </c>
      <c r="P254" s="138">
        <f>O254*H254</f>
        <v>0</v>
      </c>
      <c r="Q254" s="138">
        <v>0</v>
      </c>
      <c r="R254" s="138">
        <f>Q254*H254</f>
        <v>0</v>
      </c>
      <c r="S254" s="138">
        <v>0</v>
      </c>
      <c r="T254" s="139">
        <f>S254*H254</f>
        <v>0</v>
      </c>
      <c r="AR254" s="140" t="s">
        <v>136</v>
      </c>
      <c r="AT254" s="140" t="s">
        <v>131</v>
      </c>
      <c r="AU254" s="140" t="s">
        <v>84</v>
      </c>
      <c r="AY254" s="17" t="s">
        <v>129</v>
      </c>
      <c r="BE254" s="141">
        <f>IF(N254="základní",J254,0)</f>
        <v>0</v>
      </c>
      <c r="BF254" s="141">
        <f>IF(N254="snížená",J254,0)</f>
        <v>0</v>
      </c>
      <c r="BG254" s="141">
        <f>IF(N254="zákl. přenesená",J254,0)</f>
        <v>0</v>
      </c>
      <c r="BH254" s="141">
        <f>IF(N254="sníž. přenesená",J254,0)</f>
        <v>0</v>
      </c>
      <c r="BI254" s="141">
        <f>IF(N254="nulová",J254,0)</f>
        <v>0</v>
      </c>
      <c r="BJ254" s="17" t="s">
        <v>80</v>
      </c>
      <c r="BK254" s="141">
        <f>ROUND(I254*H254,2)</f>
        <v>0</v>
      </c>
      <c r="BL254" s="17" t="s">
        <v>136</v>
      </c>
      <c r="BM254" s="140" t="s">
        <v>426</v>
      </c>
    </row>
    <row r="255" spans="2:65" s="12" customFormat="1">
      <c r="B255" s="142"/>
      <c r="D255" s="143" t="s">
        <v>138</v>
      </c>
      <c r="E255" s="144" t="s">
        <v>1</v>
      </c>
      <c r="F255" s="145" t="s">
        <v>427</v>
      </c>
      <c r="H255" s="146">
        <v>133.85499999999999</v>
      </c>
      <c r="I255" s="147"/>
      <c r="L255" s="142"/>
      <c r="M255" s="148"/>
      <c r="T255" s="149"/>
      <c r="AT255" s="144" t="s">
        <v>138</v>
      </c>
      <c r="AU255" s="144" t="s">
        <v>84</v>
      </c>
      <c r="AV255" s="12" t="s">
        <v>84</v>
      </c>
      <c r="AW255" s="12" t="s">
        <v>31</v>
      </c>
      <c r="AX255" s="12" t="s">
        <v>80</v>
      </c>
      <c r="AY255" s="144" t="s">
        <v>129</v>
      </c>
    </row>
    <row r="256" spans="2:65" s="1" customFormat="1" ht="21.75" customHeight="1">
      <c r="B256" s="128"/>
      <c r="C256" s="129" t="s">
        <v>428</v>
      </c>
      <c r="D256" s="129" t="s">
        <v>131</v>
      </c>
      <c r="E256" s="130" t="s">
        <v>429</v>
      </c>
      <c r="F256" s="131" t="s">
        <v>430</v>
      </c>
      <c r="G256" s="132" t="s">
        <v>420</v>
      </c>
      <c r="H256" s="133">
        <v>14.555</v>
      </c>
      <c r="I256" s="134"/>
      <c r="J256" s="135">
        <f>ROUND(I256*H256,2)</f>
        <v>0</v>
      </c>
      <c r="K256" s="131" t="s">
        <v>135</v>
      </c>
      <c r="L256" s="32"/>
      <c r="M256" s="136" t="s">
        <v>1</v>
      </c>
      <c r="N256" s="137" t="s">
        <v>40</v>
      </c>
      <c r="P256" s="138">
        <f>O256*H256</f>
        <v>0</v>
      </c>
      <c r="Q256" s="138">
        <v>0</v>
      </c>
      <c r="R256" s="138">
        <f>Q256*H256</f>
        <v>0</v>
      </c>
      <c r="S256" s="138">
        <v>0</v>
      </c>
      <c r="T256" s="139">
        <f>S256*H256</f>
        <v>0</v>
      </c>
      <c r="AR256" s="140" t="s">
        <v>136</v>
      </c>
      <c r="AT256" s="140" t="s">
        <v>131</v>
      </c>
      <c r="AU256" s="140" t="s">
        <v>84</v>
      </c>
      <c r="AY256" s="17" t="s">
        <v>129</v>
      </c>
      <c r="BE256" s="141">
        <f>IF(N256="základní",J256,0)</f>
        <v>0</v>
      </c>
      <c r="BF256" s="141">
        <f>IF(N256="snížená",J256,0)</f>
        <v>0</v>
      </c>
      <c r="BG256" s="141">
        <f>IF(N256="zákl. přenesená",J256,0)</f>
        <v>0</v>
      </c>
      <c r="BH256" s="141">
        <f>IF(N256="sníž. přenesená",J256,0)</f>
        <v>0</v>
      </c>
      <c r="BI256" s="141">
        <f>IF(N256="nulová",J256,0)</f>
        <v>0</v>
      </c>
      <c r="BJ256" s="17" t="s">
        <v>80</v>
      </c>
      <c r="BK256" s="141">
        <f>ROUND(I256*H256,2)</f>
        <v>0</v>
      </c>
      <c r="BL256" s="17" t="s">
        <v>136</v>
      </c>
      <c r="BM256" s="140" t="s">
        <v>431</v>
      </c>
    </row>
    <row r="257" spans="2:65" s="12" customFormat="1">
      <c r="B257" s="142"/>
      <c r="D257" s="143" t="s">
        <v>138</v>
      </c>
      <c r="E257" s="144" t="s">
        <v>91</v>
      </c>
      <c r="F257" s="145" t="s">
        <v>92</v>
      </c>
      <c r="H257" s="146">
        <v>14.555</v>
      </c>
      <c r="I257" s="147"/>
      <c r="L257" s="142"/>
      <c r="M257" s="148"/>
      <c r="T257" s="149"/>
      <c r="AT257" s="144" t="s">
        <v>138</v>
      </c>
      <c r="AU257" s="144" t="s">
        <v>84</v>
      </c>
      <c r="AV257" s="12" t="s">
        <v>84</v>
      </c>
      <c r="AW257" s="12" t="s">
        <v>31</v>
      </c>
      <c r="AX257" s="12" t="s">
        <v>80</v>
      </c>
      <c r="AY257" s="144" t="s">
        <v>129</v>
      </c>
    </row>
    <row r="258" spans="2:65" s="1" customFormat="1" ht="24.15" customHeight="1">
      <c r="B258" s="128"/>
      <c r="C258" s="129" t="s">
        <v>432</v>
      </c>
      <c r="D258" s="129" t="s">
        <v>131</v>
      </c>
      <c r="E258" s="130" t="s">
        <v>433</v>
      </c>
      <c r="F258" s="131" t="s">
        <v>434</v>
      </c>
      <c r="G258" s="132" t="s">
        <v>420</v>
      </c>
      <c r="H258" s="133">
        <v>276.54500000000002</v>
      </c>
      <c r="I258" s="134"/>
      <c r="J258" s="135">
        <f>ROUND(I258*H258,2)</f>
        <v>0</v>
      </c>
      <c r="K258" s="131" t="s">
        <v>135</v>
      </c>
      <c r="L258" s="32"/>
      <c r="M258" s="136" t="s">
        <v>1</v>
      </c>
      <c r="N258" s="137" t="s">
        <v>40</v>
      </c>
      <c r="P258" s="138">
        <f>O258*H258</f>
        <v>0</v>
      </c>
      <c r="Q258" s="138">
        <v>0</v>
      </c>
      <c r="R258" s="138">
        <f>Q258*H258</f>
        <v>0</v>
      </c>
      <c r="S258" s="138">
        <v>0</v>
      </c>
      <c r="T258" s="139">
        <f>S258*H258</f>
        <v>0</v>
      </c>
      <c r="AR258" s="140" t="s">
        <v>136</v>
      </c>
      <c r="AT258" s="140" t="s">
        <v>131</v>
      </c>
      <c r="AU258" s="140" t="s">
        <v>84</v>
      </c>
      <c r="AY258" s="17" t="s">
        <v>129</v>
      </c>
      <c r="BE258" s="141">
        <f>IF(N258="základní",J258,0)</f>
        <v>0</v>
      </c>
      <c r="BF258" s="141">
        <f>IF(N258="snížená",J258,0)</f>
        <v>0</v>
      </c>
      <c r="BG258" s="141">
        <f>IF(N258="zákl. přenesená",J258,0)</f>
        <v>0</v>
      </c>
      <c r="BH258" s="141">
        <f>IF(N258="sníž. přenesená",J258,0)</f>
        <v>0</v>
      </c>
      <c r="BI258" s="141">
        <f>IF(N258="nulová",J258,0)</f>
        <v>0</v>
      </c>
      <c r="BJ258" s="17" t="s">
        <v>80</v>
      </c>
      <c r="BK258" s="141">
        <f>ROUND(I258*H258,2)</f>
        <v>0</v>
      </c>
      <c r="BL258" s="17" t="s">
        <v>136</v>
      </c>
      <c r="BM258" s="140" t="s">
        <v>435</v>
      </c>
    </row>
    <row r="259" spans="2:65" s="12" customFormat="1">
      <c r="B259" s="142"/>
      <c r="D259" s="143" t="s">
        <v>138</v>
      </c>
      <c r="E259" s="144" t="s">
        <v>1</v>
      </c>
      <c r="F259" s="145" t="s">
        <v>436</v>
      </c>
      <c r="H259" s="146">
        <v>276.54500000000002</v>
      </c>
      <c r="I259" s="147"/>
      <c r="L259" s="142"/>
      <c r="M259" s="148"/>
      <c r="T259" s="149"/>
      <c r="AT259" s="144" t="s">
        <v>138</v>
      </c>
      <c r="AU259" s="144" t="s">
        <v>84</v>
      </c>
      <c r="AV259" s="12" t="s">
        <v>84</v>
      </c>
      <c r="AW259" s="12" t="s">
        <v>31</v>
      </c>
      <c r="AX259" s="12" t="s">
        <v>80</v>
      </c>
      <c r="AY259" s="144" t="s">
        <v>129</v>
      </c>
    </row>
    <row r="260" spans="2:65" s="1" customFormat="1" ht="24.15" customHeight="1">
      <c r="B260" s="128"/>
      <c r="C260" s="129" t="s">
        <v>437</v>
      </c>
      <c r="D260" s="129" t="s">
        <v>131</v>
      </c>
      <c r="E260" s="130" t="s">
        <v>438</v>
      </c>
      <c r="F260" s="131" t="s">
        <v>439</v>
      </c>
      <c r="G260" s="132" t="s">
        <v>420</v>
      </c>
      <c r="H260" s="133">
        <v>12</v>
      </c>
      <c r="I260" s="134"/>
      <c r="J260" s="135">
        <f>ROUND(I260*H260,2)</f>
        <v>0</v>
      </c>
      <c r="K260" s="131" t="s">
        <v>135</v>
      </c>
      <c r="L260" s="32"/>
      <c r="M260" s="136" t="s">
        <v>1</v>
      </c>
      <c r="N260" s="137" t="s">
        <v>40</v>
      </c>
      <c r="P260" s="138">
        <f>O260*H260</f>
        <v>0</v>
      </c>
      <c r="Q260" s="138">
        <v>0</v>
      </c>
      <c r="R260" s="138">
        <f>Q260*H260</f>
        <v>0</v>
      </c>
      <c r="S260" s="138">
        <v>0</v>
      </c>
      <c r="T260" s="139">
        <f>S260*H260</f>
        <v>0</v>
      </c>
      <c r="AR260" s="140" t="s">
        <v>136</v>
      </c>
      <c r="AT260" s="140" t="s">
        <v>131</v>
      </c>
      <c r="AU260" s="140" t="s">
        <v>84</v>
      </c>
      <c r="AY260" s="17" t="s">
        <v>129</v>
      </c>
      <c r="BE260" s="141">
        <f>IF(N260="základní",J260,0)</f>
        <v>0</v>
      </c>
      <c r="BF260" s="141">
        <f>IF(N260="snížená",J260,0)</f>
        <v>0</v>
      </c>
      <c r="BG260" s="141">
        <f>IF(N260="zákl. přenesená",J260,0)</f>
        <v>0</v>
      </c>
      <c r="BH260" s="141">
        <f>IF(N260="sníž. přenesená",J260,0)</f>
        <v>0</v>
      </c>
      <c r="BI260" s="141">
        <f>IF(N260="nulová",J260,0)</f>
        <v>0</v>
      </c>
      <c r="BJ260" s="17" t="s">
        <v>80</v>
      </c>
      <c r="BK260" s="141">
        <f>ROUND(I260*H260,2)</f>
        <v>0</v>
      </c>
      <c r="BL260" s="17" t="s">
        <v>136</v>
      </c>
      <c r="BM260" s="140" t="s">
        <v>440</v>
      </c>
    </row>
    <row r="261" spans="2:65" s="1" customFormat="1" ht="37.950000000000003" customHeight="1">
      <c r="B261" s="128"/>
      <c r="C261" s="129" t="s">
        <v>441</v>
      </c>
      <c r="D261" s="129" t="s">
        <v>131</v>
      </c>
      <c r="E261" s="130" t="s">
        <v>442</v>
      </c>
      <c r="F261" s="131" t="s">
        <v>443</v>
      </c>
      <c r="G261" s="132" t="s">
        <v>420</v>
      </c>
      <c r="H261" s="133">
        <v>14.555</v>
      </c>
      <c r="I261" s="134"/>
      <c r="J261" s="135">
        <f>ROUND(I261*H261,2)</f>
        <v>0</v>
      </c>
      <c r="K261" s="131" t="s">
        <v>135</v>
      </c>
      <c r="L261" s="32"/>
      <c r="M261" s="136" t="s">
        <v>1</v>
      </c>
      <c r="N261" s="137" t="s">
        <v>40</v>
      </c>
      <c r="P261" s="138">
        <f>O261*H261</f>
        <v>0</v>
      </c>
      <c r="Q261" s="138">
        <v>0</v>
      </c>
      <c r="R261" s="138">
        <f>Q261*H261</f>
        <v>0</v>
      </c>
      <c r="S261" s="138">
        <v>0</v>
      </c>
      <c r="T261" s="139">
        <f>S261*H261</f>
        <v>0</v>
      </c>
      <c r="AR261" s="140" t="s">
        <v>136</v>
      </c>
      <c r="AT261" s="140" t="s">
        <v>131</v>
      </c>
      <c r="AU261" s="140" t="s">
        <v>84</v>
      </c>
      <c r="AY261" s="17" t="s">
        <v>129</v>
      </c>
      <c r="BE261" s="141">
        <f>IF(N261="základní",J261,0)</f>
        <v>0</v>
      </c>
      <c r="BF261" s="141">
        <f>IF(N261="snížená",J261,0)</f>
        <v>0</v>
      </c>
      <c r="BG261" s="141">
        <f>IF(N261="zákl. přenesená",J261,0)</f>
        <v>0</v>
      </c>
      <c r="BH261" s="141">
        <f>IF(N261="sníž. přenesená",J261,0)</f>
        <v>0</v>
      </c>
      <c r="BI261" s="141">
        <f>IF(N261="nulová",J261,0)</f>
        <v>0</v>
      </c>
      <c r="BJ261" s="17" t="s">
        <v>80</v>
      </c>
      <c r="BK261" s="141">
        <f>ROUND(I261*H261,2)</f>
        <v>0</v>
      </c>
      <c r="BL261" s="17" t="s">
        <v>136</v>
      </c>
      <c r="BM261" s="140" t="s">
        <v>444</v>
      </c>
    </row>
    <row r="262" spans="2:65" s="12" customFormat="1">
      <c r="B262" s="142"/>
      <c r="D262" s="143" t="s">
        <v>138</v>
      </c>
      <c r="E262" s="144" t="s">
        <v>1</v>
      </c>
      <c r="F262" s="145" t="s">
        <v>91</v>
      </c>
      <c r="H262" s="146">
        <v>14.555</v>
      </c>
      <c r="I262" s="147"/>
      <c r="L262" s="142"/>
      <c r="M262" s="148"/>
      <c r="T262" s="149"/>
      <c r="AT262" s="144" t="s">
        <v>138</v>
      </c>
      <c r="AU262" s="144" t="s">
        <v>84</v>
      </c>
      <c r="AV262" s="12" t="s">
        <v>84</v>
      </c>
      <c r="AW262" s="12" t="s">
        <v>31</v>
      </c>
      <c r="AX262" s="12" t="s">
        <v>80</v>
      </c>
      <c r="AY262" s="144" t="s">
        <v>129</v>
      </c>
    </row>
    <row r="263" spans="2:65" s="1" customFormat="1" ht="44.25" customHeight="1">
      <c r="B263" s="128"/>
      <c r="C263" s="129" t="s">
        <v>445</v>
      </c>
      <c r="D263" s="129" t="s">
        <v>131</v>
      </c>
      <c r="E263" s="130" t="s">
        <v>446</v>
      </c>
      <c r="F263" s="131" t="s">
        <v>447</v>
      </c>
      <c r="G263" s="132" t="s">
        <v>420</v>
      </c>
      <c r="H263" s="133">
        <v>7.0449999999999999</v>
      </c>
      <c r="I263" s="134"/>
      <c r="J263" s="135">
        <f>ROUND(I263*H263,2)</f>
        <v>0</v>
      </c>
      <c r="K263" s="131" t="s">
        <v>135</v>
      </c>
      <c r="L263" s="32"/>
      <c r="M263" s="136" t="s">
        <v>1</v>
      </c>
      <c r="N263" s="137" t="s">
        <v>40</v>
      </c>
      <c r="P263" s="138">
        <f>O263*H263</f>
        <v>0</v>
      </c>
      <c r="Q263" s="138">
        <v>0</v>
      </c>
      <c r="R263" s="138">
        <f>Q263*H263</f>
        <v>0</v>
      </c>
      <c r="S263" s="138">
        <v>0</v>
      </c>
      <c r="T263" s="139">
        <f>S263*H263</f>
        <v>0</v>
      </c>
      <c r="AR263" s="140" t="s">
        <v>136</v>
      </c>
      <c r="AT263" s="140" t="s">
        <v>131</v>
      </c>
      <c r="AU263" s="140" t="s">
        <v>84</v>
      </c>
      <c r="AY263" s="17" t="s">
        <v>129</v>
      </c>
      <c r="BE263" s="141">
        <f>IF(N263="základní",J263,0)</f>
        <v>0</v>
      </c>
      <c r="BF263" s="141">
        <f>IF(N263="snížená",J263,0)</f>
        <v>0</v>
      </c>
      <c r="BG263" s="141">
        <f>IF(N263="zákl. přenesená",J263,0)</f>
        <v>0</v>
      </c>
      <c r="BH263" s="141">
        <f>IF(N263="sníž. přenesená",J263,0)</f>
        <v>0</v>
      </c>
      <c r="BI263" s="141">
        <f>IF(N263="nulová",J263,0)</f>
        <v>0</v>
      </c>
      <c r="BJ263" s="17" t="s">
        <v>80</v>
      </c>
      <c r="BK263" s="141">
        <f>ROUND(I263*H263,2)</f>
        <v>0</v>
      </c>
      <c r="BL263" s="17" t="s">
        <v>136</v>
      </c>
      <c r="BM263" s="140" t="s">
        <v>448</v>
      </c>
    </row>
    <row r="264" spans="2:65" s="12" customFormat="1">
      <c r="B264" s="142"/>
      <c r="D264" s="143" t="s">
        <v>138</v>
      </c>
      <c r="E264" s="144" t="s">
        <v>1</v>
      </c>
      <c r="F264" s="145" t="s">
        <v>89</v>
      </c>
      <c r="H264" s="146">
        <v>7.0449999999999999</v>
      </c>
      <c r="I264" s="147"/>
      <c r="L264" s="142"/>
      <c r="M264" s="148"/>
      <c r="T264" s="149"/>
      <c r="AT264" s="144" t="s">
        <v>138</v>
      </c>
      <c r="AU264" s="144" t="s">
        <v>84</v>
      </c>
      <c r="AV264" s="12" t="s">
        <v>84</v>
      </c>
      <c r="AW264" s="12" t="s">
        <v>31</v>
      </c>
      <c r="AX264" s="12" t="s">
        <v>80</v>
      </c>
      <c r="AY264" s="144" t="s">
        <v>129</v>
      </c>
    </row>
    <row r="265" spans="2:65" s="11" customFormat="1" ht="22.95" customHeight="1">
      <c r="B265" s="116"/>
      <c r="D265" s="117" t="s">
        <v>74</v>
      </c>
      <c r="E265" s="126" t="s">
        <v>449</v>
      </c>
      <c r="F265" s="126" t="s">
        <v>450</v>
      </c>
      <c r="I265" s="119"/>
      <c r="J265" s="127">
        <f>BK265</f>
        <v>0</v>
      </c>
      <c r="L265" s="116"/>
      <c r="M265" s="121"/>
      <c r="P265" s="122">
        <f>P266</f>
        <v>0</v>
      </c>
      <c r="R265" s="122">
        <f>R266</f>
        <v>0</v>
      </c>
      <c r="T265" s="123">
        <f>T266</f>
        <v>0</v>
      </c>
      <c r="AR265" s="117" t="s">
        <v>80</v>
      </c>
      <c r="AT265" s="124" t="s">
        <v>74</v>
      </c>
      <c r="AU265" s="124" t="s">
        <v>80</v>
      </c>
      <c r="AY265" s="117" t="s">
        <v>129</v>
      </c>
      <c r="BK265" s="125">
        <f>BK266</f>
        <v>0</v>
      </c>
    </row>
    <row r="266" spans="2:65" s="1" customFormat="1" ht="24.15" customHeight="1">
      <c r="B266" s="128"/>
      <c r="C266" s="129" t="s">
        <v>451</v>
      </c>
      <c r="D266" s="129" t="s">
        <v>131</v>
      </c>
      <c r="E266" s="130" t="s">
        <v>452</v>
      </c>
      <c r="F266" s="131" t="s">
        <v>453</v>
      </c>
      <c r="G266" s="132" t="s">
        <v>420</v>
      </c>
      <c r="H266" s="133">
        <v>331.089</v>
      </c>
      <c r="I266" s="134"/>
      <c r="J266" s="135">
        <f>ROUND(I266*H266,2)</f>
        <v>0</v>
      </c>
      <c r="K266" s="131" t="s">
        <v>135</v>
      </c>
      <c r="L266" s="32"/>
      <c r="M266" s="136" t="s">
        <v>1</v>
      </c>
      <c r="N266" s="137" t="s">
        <v>40</v>
      </c>
      <c r="P266" s="138">
        <f>O266*H266</f>
        <v>0</v>
      </c>
      <c r="Q266" s="138">
        <v>0</v>
      </c>
      <c r="R266" s="138">
        <f>Q266*H266</f>
        <v>0</v>
      </c>
      <c r="S266" s="138">
        <v>0</v>
      </c>
      <c r="T266" s="139">
        <f>S266*H266</f>
        <v>0</v>
      </c>
      <c r="AR266" s="140" t="s">
        <v>136</v>
      </c>
      <c r="AT266" s="140" t="s">
        <v>131</v>
      </c>
      <c r="AU266" s="140" t="s">
        <v>84</v>
      </c>
      <c r="AY266" s="17" t="s">
        <v>129</v>
      </c>
      <c r="BE266" s="141">
        <f>IF(N266="základní",J266,0)</f>
        <v>0</v>
      </c>
      <c r="BF266" s="141">
        <f>IF(N266="snížená",J266,0)</f>
        <v>0</v>
      </c>
      <c r="BG266" s="141">
        <f>IF(N266="zákl. přenesená",J266,0)</f>
        <v>0</v>
      </c>
      <c r="BH266" s="141">
        <f>IF(N266="sníž. přenesená",J266,0)</f>
        <v>0</v>
      </c>
      <c r="BI266" s="141">
        <f>IF(N266="nulová",J266,0)</f>
        <v>0</v>
      </c>
      <c r="BJ266" s="17" t="s">
        <v>80</v>
      </c>
      <c r="BK266" s="141">
        <f>ROUND(I266*H266,2)</f>
        <v>0</v>
      </c>
      <c r="BL266" s="17" t="s">
        <v>136</v>
      </c>
      <c r="BM266" s="140" t="s">
        <v>454</v>
      </c>
    </row>
    <row r="267" spans="2:65" s="11" customFormat="1" ht="25.95" customHeight="1">
      <c r="B267" s="116"/>
      <c r="D267" s="117" t="s">
        <v>74</v>
      </c>
      <c r="E267" s="118" t="s">
        <v>455</v>
      </c>
      <c r="F267" s="118" t="s">
        <v>456</v>
      </c>
      <c r="I267" s="119"/>
      <c r="J267" s="120">
        <f>BK267</f>
        <v>0</v>
      </c>
      <c r="L267" s="116"/>
      <c r="M267" s="121"/>
      <c r="P267" s="122">
        <f>P268+P272+P274</f>
        <v>0</v>
      </c>
      <c r="R267" s="122">
        <f>R268+R272+R274</f>
        <v>0</v>
      </c>
      <c r="T267" s="123">
        <f>T268+T272+T274</f>
        <v>0</v>
      </c>
      <c r="AR267" s="117" t="s">
        <v>150</v>
      </c>
      <c r="AT267" s="124" t="s">
        <v>74</v>
      </c>
      <c r="AU267" s="124" t="s">
        <v>75</v>
      </c>
      <c r="AY267" s="117" t="s">
        <v>129</v>
      </c>
      <c r="BK267" s="125">
        <f>BK268+BK272+BK274</f>
        <v>0</v>
      </c>
    </row>
    <row r="268" spans="2:65" s="11" customFormat="1" ht="22.95" customHeight="1">
      <c r="B268" s="116"/>
      <c r="D268" s="117" t="s">
        <v>74</v>
      </c>
      <c r="E268" s="126" t="s">
        <v>457</v>
      </c>
      <c r="F268" s="126" t="s">
        <v>458</v>
      </c>
      <c r="I268" s="119"/>
      <c r="J268" s="127">
        <f>BK268</f>
        <v>0</v>
      </c>
      <c r="L268" s="116"/>
      <c r="M268" s="121"/>
      <c r="P268" s="122">
        <f>SUM(P269:P271)</f>
        <v>0</v>
      </c>
      <c r="R268" s="122">
        <f>SUM(R269:R271)</f>
        <v>0</v>
      </c>
      <c r="T268" s="123">
        <f>SUM(T269:T271)</f>
        <v>0</v>
      </c>
      <c r="AR268" s="117" t="s">
        <v>150</v>
      </c>
      <c r="AT268" s="124" t="s">
        <v>74</v>
      </c>
      <c r="AU268" s="124" t="s">
        <v>80</v>
      </c>
      <c r="AY268" s="117" t="s">
        <v>129</v>
      </c>
      <c r="BK268" s="125">
        <f>SUM(BK269:BK271)</f>
        <v>0</v>
      </c>
    </row>
    <row r="269" spans="2:65" s="1" customFormat="1" ht="16.5" customHeight="1">
      <c r="B269" s="128"/>
      <c r="C269" s="129" t="s">
        <v>459</v>
      </c>
      <c r="D269" s="129" t="s">
        <v>131</v>
      </c>
      <c r="E269" s="130" t="s">
        <v>460</v>
      </c>
      <c r="F269" s="131" t="s">
        <v>461</v>
      </c>
      <c r="G269" s="132" t="s">
        <v>462</v>
      </c>
      <c r="H269" s="133">
        <v>1</v>
      </c>
      <c r="I269" s="134"/>
      <c r="J269" s="135">
        <f>ROUND(I269*H269,2)</f>
        <v>0</v>
      </c>
      <c r="K269" s="131" t="s">
        <v>135</v>
      </c>
      <c r="L269" s="32"/>
      <c r="M269" s="136" t="s">
        <v>1</v>
      </c>
      <c r="N269" s="137" t="s">
        <v>40</v>
      </c>
      <c r="P269" s="138">
        <f>O269*H269</f>
        <v>0</v>
      </c>
      <c r="Q269" s="138">
        <v>0</v>
      </c>
      <c r="R269" s="138">
        <f>Q269*H269</f>
        <v>0</v>
      </c>
      <c r="S269" s="138">
        <v>0</v>
      </c>
      <c r="T269" s="139">
        <f>S269*H269</f>
        <v>0</v>
      </c>
      <c r="AR269" s="140" t="s">
        <v>463</v>
      </c>
      <c r="AT269" s="140" t="s">
        <v>131</v>
      </c>
      <c r="AU269" s="140" t="s">
        <v>84</v>
      </c>
      <c r="AY269" s="17" t="s">
        <v>129</v>
      </c>
      <c r="BE269" s="141">
        <f>IF(N269="základní",J269,0)</f>
        <v>0</v>
      </c>
      <c r="BF269" s="141">
        <f>IF(N269="snížená",J269,0)</f>
        <v>0</v>
      </c>
      <c r="BG269" s="141">
        <f>IF(N269="zákl. přenesená",J269,0)</f>
        <v>0</v>
      </c>
      <c r="BH269" s="141">
        <f>IF(N269="sníž. přenesená",J269,0)</f>
        <v>0</v>
      </c>
      <c r="BI269" s="141">
        <f>IF(N269="nulová",J269,0)</f>
        <v>0</v>
      </c>
      <c r="BJ269" s="17" t="s">
        <v>80</v>
      </c>
      <c r="BK269" s="141">
        <f>ROUND(I269*H269,2)</f>
        <v>0</v>
      </c>
      <c r="BL269" s="17" t="s">
        <v>463</v>
      </c>
      <c r="BM269" s="140" t="s">
        <v>464</v>
      </c>
    </row>
    <row r="270" spans="2:65" s="1" customFormat="1" ht="16.5" customHeight="1">
      <c r="B270" s="128"/>
      <c r="C270" s="129" t="s">
        <v>465</v>
      </c>
      <c r="D270" s="129" t="s">
        <v>131</v>
      </c>
      <c r="E270" s="130" t="s">
        <v>466</v>
      </c>
      <c r="F270" s="131" t="s">
        <v>467</v>
      </c>
      <c r="G270" s="132" t="s">
        <v>462</v>
      </c>
      <c r="H270" s="133">
        <v>1</v>
      </c>
      <c r="I270" s="134"/>
      <c r="J270" s="135">
        <f>ROUND(I270*H270,2)</f>
        <v>0</v>
      </c>
      <c r="K270" s="131" t="s">
        <v>135</v>
      </c>
      <c r="L270" s="32"/>
      <c r="M270" s="136" t="s">
        <v>1</v>
      </c>
      <c r="N270" s="137" t="s">
        <v>40</v>
      </c>
      <c r="P270" s="138">
        <f>O270*H270</f>
        <v>0</v>
      </c>
      <c r="Q270" s="138">
        <v>0</v>
      </c>
      <c r="R270" s="138">
        <f>Q270*H270</f>
        <v>0</v>
      </c>
      <c r="S270" s="138">
        <v>0</v>
      </c>
      <c r="T270" s="139">
        <f>S270*H270</f>
        <v>0</v>
      </c>
      <c r="AR270" s="140" t="s">
        <v>463</v>
      </c>
      <c r="AT270" s="140" t="s">
        <v>131</v>
      </c>
      <c r="AU270" s="140" t="s">
        <v>84</v>
      </c>
      <c r="AY270" s="17" t="s">
        <v>129</v>
      </c>
      <c r="BE270" s="141">
        <f>IF(N270="základní",J270,0)</f>
        <v>0</v>
      </c>
      <c r="BF270" s="141">
        <f>IF(N270="snížená",J270,0)</f>
        <v>0</v>
      </c>
      <c r="BG270" s="141">
        <f>IF(N270="zákl. přenesená",J270,0)</f>
        <v>0</v>
      </c>
      <c r="BH270" s="141">
        <f>IF(N270="sníž. přenesená",J270,0)</f>
        <v>0</v>
      </c>
      <c r="BI270" s="141">
        <f>IF(N270="nulová",J270,0)</f>
        <v>0</v>
      </c>
      <c r="BJ270" s="17" t="s">
        <v>80</v>
      </c>
      <c r="BK270" s="141">
        <f>ROUND(I270*H270,2)</f>
        <v>0</v>
      </c>
      <c r="BL270" s="17" t="s">
        <v>463</v>
      </c>
      <c r="BM270" s="140" t="s">
        <v>468</v>
      </c>
    </row>
    <row r="271" spans="2:65" s="1" customFormat="1" ht="16.5" customHeight="1">
      <c r="B271" s="128"/>
      <c r="C271" s="129" t="s">
        <v>469</v>
      </c>
      <c r="D271" s="129" t="s">
        <v>131</v>
      </c>
      <c r="E271" s="130" t="s">
        <v>470</v>
      </c>
      <c r="F271" s="131" t="s">
        <v>471</v>
      </c>
      <c r="G271" s="132" t="s">
        <v>462</v>
      </c>
      <c r="H271" s="133">
        <v>1</v>
      </c>
      <c r="I271" s="134"/>
      <c r="J271" s="135">
        <f>ROUND(I271*H271,2)</f>
        <v>0</v>
      </c>
      <c r="K271" s="131" t="s">
        <v>135</v>
      </c>
      <c r="L271" s="32"/>
      <c r="M271" s="136" t="s">
        <v>1</v>
      </c>
      <c r="N271" s="137" t="s">
        <v>40</v>
      </c>
      <c r="P271" s="138">
        <f>O271*H271</f>
        <v>0</v>
      </c>
      <c r="Q271" s="138">
        <v>0</v>
      </c>
      <c r="R271" s="138">
        <f>Q271*H271</f>
        <v>0</v>
      </c>
      <c r="S271" s="138">
        <v>0</v>
      </c>
      <c r="T271" s="139">
        <f>S271*H271</f>
        <v>0</v>
      </c>
      <c r="AR271" s="140" t="s">
        <v>463</v>
      </c>
      <c r="AT271" s="140" t="s">
        <v>131</v>
      </c>
      <c r="AU271" s="140" t="s">
        <v>84</v>
      </c>
      <c r="AY271" s="17" t="s">
        <v>129</v>
      </c>
      <c r="BE271" s="141">
        <f>IF(N271="základní",J271,0)</f>
        <v>0</v>
      </c>
      <c r="BF271" s="141">
        <f>IF(N271="snížená",J271,0)</f>
        <v>0</v>
      </c>
      <c r="BG271" s="141">
        <f>IF(N271="zákl. přenesená",J271,0)</f>
        <v>0</v>
      </c>
      <c r="BH271" s="141">
        <f>IF(N271="sníž. přenesená",J271,0)</f>
        <v>0</v>
      </c>
      <c r="BI271" s="141">
        <f>IF(N271="nulová",J271,0)</f>
        <v>0</v>
      </c>
      <c r="BJ271" s="17" t="s">
        <v>80</v>
      </c>
      <c r="BK271" s="141">
        <f>ROUND(I271*H271,2)</f>
        <v>0</v>
      </c>
      <c r="BL271" s="17" t="s">
        <v>463</v>
      </c>
      <c r="BM271" s="140" t="s">
        <v>472</v>
      </c>
    </row>
    <row r="272" spans="2:65" s="11" customFormat="1" ht="22.95" customHeight="1">
      <c r="B272" s="116"/>
      <c r="D272" s="117" t="s">
        <v>74</v>
      </c>
      <c r="E272" s="126" t="s">
        <v>473</v>
      </c>
      <c r="F272" s="126" t="s">
        <v>474</v>
      </c>
      <c r="I272" s="119"/>
      <c r="J272" s="127">
        <f>BK272</f>
        <v>0</v>
      </c>
      <c r="L272" s="116"/>
      <c r="M272" s="121"/>
      <c r="P272" s="122">
        <f>P273</f>
        <v>0</v>
      </c>
      <c r="R272" s="122">
        <f>R273</f>
        <v>0</v>
      </c>
      <c r="T272" s="123">
        <f>T273</f>
        <v>0</v>
      </c>
      <c r="AR272" s="117" t="s">
        <v>150</v>
      </c>
      <c r="AT272" s="124" t="s">
        <v>74</v>
      </c>
      <c r="AU272" s="124" t="s">
        <v>80</v>
      </c>
      <c r="AY272" s="117" t="s">
        <v>129</v>
      </c>
      <c r="BK272" s="125">
        <f>BK273</f>
        <v>0</v>
      </c>
    </row>
    <row r="273" spans="2:65" s="1" customFormat="1" ht="16.5" customHeight="1">
      <c r="B273" s="128"/>
      <c r="C273" s="129" t="s">
        <v>475</v>
      </c>
      <c r="D273" s="129" t="s">
        <v>131</v>
      </c>
      <c r="E273" s="130" t="s">
        <v>476</v>
      </c>
      <c r="F273" s="131" t="s">
        <v>474</v>
      </c>
      <c r="G273" s="132" t="s">
        <v>462</v>
      </c>
      <c r="H273" s="133">
        <v>1</v>
      </c>
      <c r="I273" s="134"/>
      <c r="J273" s="135">
        <f>ROUND(I273*H273,2)</f>
        <v>0</v>
      </c>
      <c r="K273" s="131" t="s">
        <v>135</v>
      </c>
      <c r="L273" s="32"/>
      <c r="M273" s="136" t="s">
        <v>1</v>
      </c>
      <c r="N273" s="137" t="s">
        <v>40</v>
      </c>
      <c r="P273" s="138">
        <f>O273*H273</f>
        <v>0</v>
      </c>
      <c r="Q273" s="138">
        <v>0</v>
      </c>
      <c r="R273" s="138">
        <f>Q273*H273</f>
        <v>0</v>
      </c>
      <c r="S273" s="138">
        <v>0</v>
      </c>
      <c r="T273" s="139">
        <f>S273*H273</f>
        <v>0</v>
      </c>
      <c r="AR273" s="140" t="s">
        <v>463</v>
      </c>
      <c r="AT273" s="140" t="s">
        <v>131</v>
      </c>
      <c r="AU273" s="140" t="s">
        <v>84</v>
      </c>
      <c r="AY273" s="17" t="s">
        <v>129</v>
      </c>
      <c r="BE273" s="141">
        <f>IF(N273="základní",J273,0)</f>
        <v>0</v>
      </c>
      <c r="BF273" s="141">
        <f>IF(N273="snížená",J273,0)</f>
        <v>0</v>
      </c>
      <c r="BG273" s="141">
        <f>IF(N273="zákl. přenesená",J273,0)</f>
        <v>0</v>
      </c>
      <c r="BH273" s="141">
        <f>IF(N273="sníž. přenesená",J273,0)</f>
        <v>0</v>
      </c>
      <c r="BI273" s="141">
        <f>IF(N273="nulová",J273,0)</f>
        <v>0</v>
      </c>
      <c r="BJ273" s="17" t="s">
        <v>80</v>
      </c>
      <c r="BK273" s="141">
        <f>ROUND(I273*H273,2)</f>
        <v>0</v>
      </c>
      <c r="BL273" s="17" t="s">
        <v>463</v>
      </c>
      <c r="BM273" s="140" t="s">
        <v>477</v>
      </c>
    </row>
    <row r="274" spans="2:65" s="11" customFormat="1" ht="22.95" customHeight="1">
      <c r="B274" s="116"/>
      <c r="D274" s="117" t="s">
        <v>74</v>
      </c>
      <c r="E274" s="126" t="s">
        <v>478</v>
      </c>
      <c r="F274" s="126" t="s">
        <v>479</v>
      </c>
      <c r="I274" s="119"/>
      <c r="J274" s="127">
        <f>BK274</f>
        <v>0</v>
      </c>
      <c r="L274" s="116"/>
      <c r="M274" s="121"/>
      <c r="P274" s="122">
        <f>P275</f>
        <v>0</v>
      </c>
      <c r="R274" s="122">
        <f>R275</f>
        <v>0</v>
      </c>
      <c r="T274" s="123">
        <f>T275</f>
        <v>0</v>
      </c>
      <c r="AR274" s="117" t="s">
        <v>150</v>
      </c>
      <c r="AT274" s="124" t="s">
        <v>74</v>
      </c>
      <c r="AU274" s="124" t="s">
        <v>80</v>
      </c>
      <c r="AY274" s="117" t="s">
        <v>129</v>
      </c>
      <c r="BK274" s="125">
        <f>BK275</f>
        <v>0</v>
      </c>
    </row>
    <row r="275" spans="2:65" s="1" customFormat="1" ht="16.5" customHeight="1">
      <c r="B275" s="128"/>
      <c r="C275" s="129" t="s">
        <v>480</v>
      </c>
      <c r="D275" s="129" t="s">
        <v>131</v>
      </c>
      <c r="E275" s="130" t="s">
        <v>481</v>
      </c>
      <c r="F275" s="131" t="s">
        <v>482</v>
      </c>
      <c r="G275" s="132" t="s">
        <v>462</v>
      </c>
      <c r="H275" s="133">
        <v>1</v>
      </c>
      <c r="I275" s="134"/>
      <c r="J275" s="135">
        <f>ROUND(I275*H275,2)</f>
        <v>0</v>
      </c>
      <c r="K275" s="131" t="s">
        <v>135</v>
      </c>
      <c r="L275" s="32"/>
      <c r="M275" s="180" t="s">
        <v>1</v>
      </c>
      <c r="N275" s="181" t="s">
        <v>40</v>
      </c>
      <c r="O275" s="182"/>
      <c r="P275" s="183">
        <f>O275*H275</f>
        <v>0</v>
      </c>
      <c r="Q275" s="183">
        <v>0</v>
      </c>
      <c r="R275" s="183">
        <f>Q275*H275</f>
        <v>0</v>
      </c>
      <c r="S275" s="183">
        <v>0</v>
      </c>
      <c r="T275" s="184">
        <f>S275*H275</f>
        <v>0</v>
      </c>
      <c r="AR275" s="140" t="s">
        <v>463</v>
      </c>
      <c r="AT275" s="140" t="s">
        <v>131</v>
      </c>
      <c r="AU275" s="140" t="s">
        <v>84</v>
      </c>
      <c r="AY275" s="17" t="s">
        <v>129</v>
      </c>
      <c r="BE275" s="141">
        <f>IF(N275="základní",J275,0)</f>
        <v>0</v>
      </c>
      <c r="BF275" s="141">
        <f>IF(N275="snížená",J275,0)</f>
        <v>0</v>
      </c>
      <c r="BG275" s="141">
        <f>IF(N275="zákl. přenesená",J275,0)</f>
        <v>0</v>
      </c>
      <c r="BH275" s="141">
        <f>IF(N275="sníž. přenesená",J275,0)</f>
        <v>0</v>
      </c>
      <c r="BI275" s="141">
        <f>IF(N275="nulová",J275,0)</f>
        <v>0</v>
      </c>
      <c r="BJ275" s="17" t="s">
        <v>80</v>
      </c>
      <c r="BK275" s="141">
        <f>ROUND(I275*H275,2)</f>
        <v>0</v>
      </c>
      <c r="BL275" s="17" t="s">
        <v>463</v>
      </c>
      <c r="BM275" s="140" t="s">
        <v>483</v>
      </c>
    </row>
    <row r="276" spans="2:65" s="1" customFormat="1" ht="6.9" customHeight="1">
      <c r="B276" s="44"/>
      <c r="C276" s="45"/>
      <c r="D276" s="45"/>
      <c r="E276" s="45"/>
      <c r="F276" s="45"/>
      <c r="G276" s="45"/>
      <c r="H276" s="45"/>
      <c r="I276" s="45"/>
      <c r="J276" s="45"/>
      <c r="K276" s="45"/>
      <c r="L276" s="32"/>
    </row>
  </sheetData>
  <autoFilter ref="C123:K275" xr:uid="{00000000-0009-0000-0000-000001000000}"/>
  <mergeCells count="6">
    <mergeCell ref="E116:H116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62"/>
  <sheetViews>
    <sheetView showGridLines="0" topLeftCell="A55" workbookViewId="0">
      <selection activeCell="L9" sqref="L9"/>
    </sheetView>
  </sheetViews>
  <sheetFormatPr defaultRowHeight="10.199999999999999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8"/>
      <c r="C3" s="19"/>
      <c r="D3" s="19"/>
      <c r="E3" s="19"/>
      <c r="F3" s="19"/>
      <c r="G3" s="19"/>
      <c r="H3" s="20"/>
    </row>
    <row r="4" spans="2:8" ht="24.9" customHeight="1">
      <c r="B4" s="20"/>
      <c r="C4" s="21" t="s">
        <v>484</v>
      </c>
      <c r="H4" s="20"/>
    </row>
    <row r="5" spans="2:8" ht="12" customHeight="1">
      <c r="B5" s="20"/>
      <c r="C5" s="24" t="s">
        <v>13</v>
      </c>
      <c r="D5" s="204" t="s">
        <v>14</v>
      </c>
      <c r="E5" s="200"/>
      <c r="F5" s="200"/>
      <c r="H5" s="20"/>
    </row>
    <row r="6" spans="2:8" ht="36.9" customHeight="1">
      <c r="B6" s="20"/>
      <c r="C6" s="26" t="s">
        <v>16</v>
      </c>
      <c r="D6" s="201" t="s">
        <v>487</v>
      </c>
      <c r="E6" s="200"/>
      <c r="F6" s="200"/>
      <c r="H6" s="20"/>
    </row>
    <row r="7" spans="2:8" ht="16.5" customHeight="1">
      <c r="B7" s="20"/>
      <c r="C7" s="27" t="s">
        <v>21</v>
      </c>
      <c r="D7" s="52" t="str">
        <f>'Rekapitulace stavby'!AN8</f>
        <v>21. 2. 2024</v>
      </c>
      <c r="H7" s="20"/>
    </row>
    <row r="8" spans="2:8" s="1" customFormat="1" ht="10.95" customHeight="1">
      <c r="B8" s="32"/>
      <c r="H8" s="32"/>
    </row>
    <row r="9" spans="2:8" s="10" customFormat="1" ht="29.25" customHeight="1">
      <c r="B9" s="108"/>
      <c r="C9" s="109" t="s">
        <v>56</v>
      </c>
      <c r="D9" s="110" t="s">
        <v>57</v>
      </c>
      <c r="E9" s="110" t="s">
        <v>116</v>
      </c>
      <c r="F9" s="111" t="s">
        <v>485</v>
      </c>
      <c r="H9" s="108"/>
    </row>
    <row r="10" spans="2:8" s="1" customFormat="1" ht="26.4" customHeight="1">
      <c r="B10" s="32"/>
      <c r="C10" s="185" t="s">
        <v>14</v>
      </c>
      <c r="D10" s="185" t="s">
        <v>488</v>
      </c>
      <c r="H10" s="32"/>
    </row>
    <row r="11" spans="2:8" s="1" customFormat="1" ht="16.95" customHeight="1">
      <c r="B11" s="32"/>
      <c r="C11" s="186" t="s">
        <v>87</v>
      </c>
      <c r="D11" s="187" t="s">
        <v>1</v>
      </c>
      <c r="E11" s="188" t="s">
        <v>1</v>
      </c>
      <c r="F11" s="189">
        <v>20</v>
      </c>
      <c r="H11" s="32"/>
    </row>
    <row r="12" spans="2:8" s="1" customFormat="1" ht="16.95" customHeight="1">
      <c r="B12" s="32"/>
      <c r="C12" s="190" t="s">
        <v>1</v>
      </c>
      <c r="D12" s="190" t="s">
        <v>307</v>
      </c>
      <c r="E12" s="17" t="s">
        <v>1</v>
      </c>
      <c r="F12" s="191">
        <v>0</v>
      </c>
      <c r="H12" s="32"/>
    </row>
    <row r="13" spans="2:8" s="1" customFormat="1" ht="16.95" customHeight="1">
      <c r="B13" s="32"/>
      <c r="C13" s="190" t="s">
        <v>87</v>
      </c>
      <c r="D13" s="190" t="s">
        <v>308</v>
      </c>
      <c r="E13" s="17" t="s">
        <v>1</v>
      </c>
      <c r="F13" s="191">
        <v>20</v>
      </c>
      <c r="H13" s="32"/>
    </row>
    <row r="14" spans="2:8" s="1" customFormat="1" ht="16.95" customHeight="1">
      <c r="B14" s="32"/>
      <c r="C14" s="192" t="s">
        <v>486</v>
      </c>
      <c r="H14" s="32"/>
    </row>
    <row r="15" spans="2:8" s="1" customFormat="1" ht="20.399999999999999">
      <c r="B15" s="32"/>
      <c r="C15" s="190" t="s">
        <v>304</v>
      </c>
      <c r="D15" s="190" t="s">
        <v>305</v>
      </c>
      <c r="E15" s="17" t="s">
        <v>134</v>
      </c>
      <c r="F15" s="191">
        <v>20</v>
      </c>
      <c r="H15" s="32"/>
    </row>
    <row r="16" spans="2:8" s="1" customFormat="1" ht="16.95" customHeight="1">
      <c r="B16" s="32"/>
      <c r="C16" s="190" t="s">
        <v>132</v>
      </c>
      <c r="D16" s="190" t="s">
        <v>133</v>
      </c>
      <c r="E16" s="17" t="s">
        <v>134</v>
      </c>
      <c r="F16" s="191">
        <v>20</v>
      </c>
      <c r="H16" s="32"/>
    </row>
    <row r="17" spans="2:8" s="1" customFormat="1" ht="16.95" customHeight="1">
      <c r="B17" s="32"/>
      <c r="C17" s="190" t="s">
        <v>139</v>
      </c>
      <c r="D17" s="190" t="s">
        <v>140</v>
      </c>
      <c r="E17" s="17" t="s">
        <v>134</v>
      </c>
      <c r="F17" s="191">
        <v>20</v>
      </c>
      <c r="H17" s="32"/>
    </row>
    <row r="18" spans="2:8" s="1" customFormat="1" ht="16.95" customHeight="1">
      <c r="B18" s="32"/>
      <c r="C18" s="190" t="s">
        <v>299</v>
      </c>
      <c r="D18" s="190" t="s">
        <v>300</v>
      </c>
      <c r="E18" s="17" t="s">
        <v>134</v>
      </c>
      <c r="F18" s="191">
        <v>40</v>
      </c>
      <c r="H18" s="32"/>
    </row>
    <row r="19" spans="2:8" s="1" customFormat="1" ht="16.95" customHeight="1">
      <c r="B19" s="32"/>
      <c r="C19" s="190" t="s">
        <v>310</v>
      </c>
      <c r="D19" s="190" t="s">
        <v>311</v>
      </c>
      <c r="E19" s="17" t="s">
        <v>134</v>
      </c>
      <c r="F19" s="191">
        <v>20</v>
      </c>
      <c r="H19" s="32"/>
    </row>
    <row r="20" spans="2:8" s="1" customFormat="1" ht="16.95" customHeight="1">
      <c r="B20" s="32"/>
      <c r="C20" s="186" t="s">
        <v>93</v>
      </c>
      <c r="D20" s="187" t="s">
        <v>1</v>
      </c>
      <c r="E20" s="188" t="s">
        <v>1</v>
      </c>
      <c r="F20" s="189">
        <v>55</v>
      </c>
      <c r="H20" s="32"/>
    </row>
    <row r="21" spans="2:8" s="1" customFormat="1" ht="16.95" customHeight="1">
      <c r="B21" s="32"/>
      <c r="C21" s="190" t="s">
        <v>93</v>
      </c>
      <c r="D21" s="190" t="s">
        <v>187</v>
      </c>
      <c r="E21" s="17" t="s">
        <v>1</v>
      </c>
      <c r="F21" s="191">
        <v>55</v>
      </c>
      <c r="H21" s="32"/>
    </row>
    <row r="22" spans="2:8" s="1" customFormat="1" ht="16.95" customHeight="1">
      <c r="B22" s="32"/>
      <c r="C22" s="192" t="s">
        <v>486</v>
      </c>
      <c r="H22" s="32"/>
    </row>
    <row r="23" spans="2:8" s="1" customFormat="1" ht="16.95" customHeight="1">
      <c r="B23" s="32"/>
      <c r="C23" s="190" t="s">
        <v>184</v>
      </c>
      <c r="D23" s="190" t="s">
        <v>185</v>
      </c>
      <c r="E23" s="17" t="s">
        <v>163</v>
      </c>
      <c r="F23" s="191">
        <v>55</v>
      </c>
      <c r="H23" s="32"/>
    </row>
    <row r="24" spans="2:8" s="1" customFormat="1" ht="20.399999999999999">
      <c r="B24" s="32"/>
      <c r="C24" s="190" t="s">
        <v>172</v>
      </c>
      <c r="D24" s="190" t="s">
        <v>173</v>
      </c>
      <c r="E24" s="17" t="s">
        <v>163</v>
      </c>
      <c r="F24" s="191">
        <v>73.2</v>
      </c>
      <c r="H24" s="32"/>
    </row>
    <row r="25" spans="2:8" s="1" customFormat="1" ht="16.95" customHeight="1">
      <c r="B25" s="32"/>
      <c r="C25" s="190" t="s">
        <v>179</v>
      </c>
      <c r="D25" s="190" t="s">
        <v>180</v>
      </c>
      <c r="E25" s="17" t="s">
        <v>163</v>
      </c>
      <c r="F25" s="191">
        <v>64</v>
      </c>
      <c r="H25" s="32"/>
    </row>
    <row r="26" spans="2:8" s="1" customFormat="1" ht="16.95" customHeight="1">
      <c r="B26" s="32"/>
      <c r="C26" s="186" t="s">
        <v>82</v>
      </c>
      <c r="D26" s="187" t="s">
        <v>1</v>
      </c>
      <c r="E26" s="188" t="s">
        <v>1</v>
      </c>
      <c r="F26" s="189">
        <v>260</v>
      </c>
      <c r="H26" s="32"/>
    </row>
    <row r="27" spans="2:8" s="1" customFormat="1" ht="16.95" customHeight="1">
      <c r="B27" s="32"/>
      <c r="C27" s="190" t="s">
        <v>82</v>
      </c>
      <c r="D27" s="190" t="s">
        <v>83</v>
      </c>
      <c r="E27" s="17" t="s">
        <v>1</v>
      </c>
      <c r="F27" s="191">
        <v>260</v>
      </c>
      <c r="H27" s="32"/>
    </row>
    <row r="28" spans="2:8" s="1" customFormat="1" ht="16.95" customHeight="1">
      <c r="B28" s="32"/>
      <c r="C28" s="192" t="s">
        <v>486</v>
      </c>
      <c r="H28" s="32"/>
    </row>
    <row r="29" spans="2:8" s="1" customFormat="1" ht="16.95" customHeight="1">
      <c r="B29" s="32"/>
      <c r="C29" s="190" t="s">
        <v>155</v>
      </c>
      <c r="D29" s="190" t="s">
        <v>156</v>
      </c>
      <c r="E29" s="17" t="s">
        <v>134</v>
      </c>
      <c r="F29" s="191">
        <v>260</v>
      </c>
      <c r="H29" s="32"/>
    </row>
    <row r="30" spans="2:8" s="1" customFormat="1" ht="20.399999999999999">
      <c r="B30" s="32"/>
      <c r="C30" s="190" t="s">
        <v>161</v>
      </c>
      <c r="D30" s="190" t="s">
        <v>162</v>
      </c>
      <c r="E30" s="17" t="s">
        <v>163</v>
      </c>
      <c r="F30" s="191">
        <v>111.2</v>
      </c>
      <c r="H30" s="32"/>
    </row>
    <row r="31" spans="2:8" s="1" customFormat="1" ht="20.399999999999999">
      <c r="B31" s="32"/>
      <c r="C31" s="190" t="s">
        <v>172</v>
      </c>
      <c r="D31" s="190" t="s">
        <v>173</v>
      </c>
      <c r="E31" s="17" t="s">
        <v>163</v>
      </c>
      <c r="F31" s="191">
        <v>73.2</v>
      </c>
      <c r="H31" s="32"/>
    </row>
    <row r="32" spans="2:8" s="1" customFormat="1" ht="16.95" customHeight="1">
      <c r="B32" s="32"/>
      <c r="C32" s="186" t="s">
        <v>95</v>
      </c>
      <c r="D32" s="187" t="s">
        <v>1</v>
      </c>
      <c r="E32" s="188" t="s">
        <v>1</v>
      </c>
      <c r="F32" s="189">
        <v>45</v>
      </c>
      <c r="H32" s="32"/>
    </row>
    <row r="33" spans="2:8" s="1" customFormat="1" ht="16.95" customHeight="1">
      <c r="B33" s="32"/>
      <c r="C33" s="190" t="s">
        <v>95</v>
      </c>
      <c r="D33" s="190" t="s">
        <v>200</v>
      </c>
      <c r="E33" s="17" t="s">
        <v>1</v>
      </c>
      <c r="F33" s="191">
        <v>45</v>
      </c>
      <c r="H33" s="32"/>
    </row>
    <row r="34" spans="2:8" s="1" customFormat="1" ht="16.95" customHeight="1">
      <c r="B34" s="32"/>
      <c r="C34" s="192" t="s">
        <v>486</v>
      </c>
      <c r="H34" s="32"/>
    </row>
    <row r="35" spans="2:8" s="1" customFormat="1" ht="16.95" customHeight="1">
      <c r="B35" s="32"/>
      <c r="C35" s="190" t="s">
        <v>197</v>
      </c>
      <c r="D35" s="190" t="s">
        <v>198</v>
      </c>
      <c r="E35" s="17" t="s">
        <v>134</v>
      </c>
      <c r="F35" s="191">
        <v>45</v>
      </c>
      <c r="H35" s="32"/>
    </row>
    <row r="36" spans="2:8" s="1" customFormat="1" ht="20.399999999999999">
      <c r="B36" s="32"/>
      <c r="C36" s="190" t="s">
        <v>172</v>
      </c>
      <c r="D36" s="190" t="s">
        <v>173</v>
      </c>
      <c r="E36" s="17" t="s">
        <v>163</v>
      </c>
      <c r="F36" s="191">
        <v>73.2</v>
      </c>
      <c r="H36" s="32"/>
    </row>
    <row r="37" spans="2:8" s="1" customFormat="1" ht="16.95" customHeight="1">
      <c r="B37" s="32"/>
      <c r="C37" s="190" t="s">
        <v>179</v>
      </c>
      <c r="D37" s="190" t="s">
        <v>180</v>
      </c>
      <c r="E37" s="17" t="s">
        <v>163</v>
      </c>
      <c r="F37" s="191">
        <v>64</v>
      </c>
      <c r="H37" s="32"/>
    </row>
    <row r="38" spans="2:8" s="1" customFormat="1" ht="16.95" customHeight="1">
      <c r="B38" s="32"/>
      <c r="C38" s="186" t="s">
        <v>91</v>
      </c>
      <c r="D38" s="187" t="s">
        <v>1</v>
      </c>
      <c r="E38" s="188" t="s">
        <v>1</v>
      </c>
      <c r="F38" s="189">
        <v>14.555</v>
      </c>
      <c r="H38" s="32"/>
    </row>
    <row r="39" spans="2:8" s="1" customFormat="1" ht="16.95" customHeight="1">
      <c r="B39" s="32"/>
      <c r="C39" s="190" t="s">
        <v>91</v>
      </c>
      <c r="D39" s="190" t="s">
        <v>92</v>
      </c>
      <c r="E39" s="17" t="s">
        <v>1</v>
      </c>
      <c r="F39" s="191">
        <v>14.555</v>
      </c>
      <c r="H39" s="32"/>
    </row>
    <row r="40" spans="2:8" s="1" customFormat="1" ht="16.95" customHeight="1">
      <c r="B40" s="32"/>
      <c r="C40" s="192" t="s">
        <v>486</v>
      </c>
      <c r="H40" s="32"/>
    </row>
    <row r="41" spans="2:8" s="1" customFormat="1" ht="16.95" customHeight="1">
      <c r="B41" s="32"/>
      <c r="C41" s="190" t="s">
        <v>429</v>
      </c>
      <c r="D41" s="190" t="s">
        <v>430</v>
      </c>
      <c r="E41" s="17" t="s">
        <v>420</v>
      </c>
      <c r="F41" s="191">
        <v>14.555</v>
      </c>
      <c r="H41" s="32"/>
    </row>
    <row r="42" spans="2:8" s="1" customFormat="1" ht="16.95" customHeight="1">
      <c r="B42" s="32"/>
      <c r="C42" s="190" t="s">
        <v>418</v>
      </c>
      <c r="D42" s="190" t="s">
        <v>419</v>
      </c>
      <c r="E42" s="17" t="s">
        <v>420</v>
      </c>
      <c r="F42" s="191">
        <v>7.0449999999999999</v>
      </c>
      <c r="H42" s="32"/>
    </row>
    <row r="43" spans="2:8" s="1" customFormat="1" ht="16.95" customHeight="1">
      <c r="B43" s="32"/>
      <c r="C43" s="190" t="s">
        <v>433</v>
      </c>
      <c r="D43" s="190" t="s">
        <v>434</v>
      </c>
      <c r="E43" s="17" t="s">
        <v>420</v>
      </c>
      <c r="F43" s="191">
        <v>276.54500000000002</v>
      </c>
      <c r="H43" s="32"/>
    </row>
    <row r="44" spans="2:8" s="1" customFormat="1" ht="20.399999999999999">
      <c r="B44" s="32"/>
      <c r="C44" s="190" t="s">
        <v>442</v>
      </c>
      <c r="D44" s="190" t="s">
        <v>443</v>
      </c>
      <c r="E44" s="17" t="s">
        <v>420</v>
      </c>
      <c r="F44" s="191">
        <v>14.555</v>
      </c>
      <c r="H44" s="32"/>
    </row>
    <row r="45" spans="2:8" s="1" customFormat="1" ht="16.95" customHeight="1">
      <c r="B45" s="32"/>
      <c r="C45" s="186" t="s">
        <v>89</v>
      </c>
      <c r="D45" s="187" t="s">
        <v>1</v>
      </c>
      <c r="E45" s="188" t="s">
        <v>1</v>
      </c>
      <c r="F45" s="189">
        <v>7.0449999999999999</v>
      </c>
      <c r="H45" s="32"/>
    </row>
    <row r="46" spans="2:8" s="1" customFormat="1" ht="16.95" customHeight="1">
      <c r="B46" s="32"/>
      <c r="C46" s="190" t="s">
        <v>89</v>
      </c>
      <c r="D46" s="190" t="s">
        <v>422</v>
      </c>
      <c r="E46" s="17" t="s">
        <v>1</v>
      </c>
      <c r="F46" s="191">
        <v>7.0449999999999999</v>
      </c>
      <c r="H46" s="32"/>
    </row>
    <row r="47" spans="2:8" s="1" customFormat="1" ht="16.95" customHeight="1">
      <c r="B47" s="32"/>
      <c r="C47" s="192" t="s">
        <v>486</v>
      </c>
      <c r="H47" s="32"/>
    </row>
    <row r="48" spans="2:8" s="1" customFormat="1" ht="16.95" customHeight="1">
      <c r="B48" s="32"/>
      <c r="C48" s="190" t="s">
        <v>418</v>
      </c>
      <c r="D48" s="190" t="s">
        <v>419</v>
      </c>
      <c r="E48" s="17" t="s">
        <v>420</v>
      </c>
      <c r="F48" s="191">
        <v>7.0449999999999999</v>
      </c>
      <c r="H48" s="32"/>
    </row>
    <row r="49" spans="2:8" s="1" customFormat="1" ht="16.95" customHeight="1">
      <c r="B49" s="32"/>
      <c r="C49" s="190" t="s">
        <v>424</v>
      </c>
      <c r="D49" s="190" t="s">
        <v>425</v>
      </c>
      <c r="E49" s="17" t="s">
        <v>420</v>
      </c>
      <c r="F49" s="191">
        <v>133.85499999999999</v>
      </c>
      <c r="H49" s="32"/>
    </row>
    <row r="50" spans="2:8" s="1" customFormat="1" ht="20.399999999999999">
      <c r="B50" s="32"/>
      <c r="C50" s="190" t="s">
        <v>446</v>
      </c>
      <c r="D50" s="190" t="s">
        <v>447</v>
      </c>
      <c r="E50" s="17" t="s">
        <v>420</v>
      </c>
      <c r="F50" s="191">
        <v>7.0449999999999999</v>
      </c>
      <c r="H50" s="32"/>
    </row>
    <row r="51" spans="2:8" s="1" customFormat="1" ht="16.95" customHeight="1">
      <c r="B51" s="32"/>
      <c r="C51" s="186" t="s">
        <v>46</v>
      </c>
      <c r="D51" s="187" t="s">
        <v>1</v>
      </c>
      <c r="E51" s="188" t="s">
        <v>1</v>
      </c>
      <c r="F51" s="189">
        <v>111.2</v>
      </c>
      <c r="H51" s="32"/>
    </row>
    <row r="52" spans="2:8" s="1" customFormat="1" ht="16.95" customHeight="1">
      <c r="B52" s="32"/>
      <c r="C52" s="190" t="s">
        <v>1</v>
      </c>
      <c r="D52" s="190" t="s">
        <v>165</v>
      </c>
      <c r="E52" s="17" t="s">
        <v>1</v>
      </c>
      <c r="F52" s="191">
        <v>0</v>
      </c>
      <c r="H52" s="32"/>
    </row>
    <row r="53" spans="2:8" s="1" customFormat="1" ht="16.95" customHeight="1">
      <c r="B53" s="32"/>
      <c r="C53" s="190" t="s">
        <v>1</v>
      </c>
      <c r="D53" s="190" t="s">
        <v>166</v>
      </c>
      <c r="E53" s="17" t="s">
        <v>1</v>
      </c>
      <c r="F53" s="191">
        <v>57.2</v>
      </c>
      <c r="H53" s="32"/>
    </row>
    <row r="54" spans="2:8" s="1" customFormat="1" ht="16.95" customHeight="1">
      <c r="B54" s="32"/>
      <c r="C54" s="190" t="s">
        <v>1</v>
      </c>
      <c r="D54" s="190" t="s">
        <v>167</v>
      </c>
      <c r="E54" s="17" t="s">
        <v>1</v>
      </c>
      <c r="F54" s="191">
        <v>-26</v>
      </c>
      <c r="H54" s="32"/>
    </row>
    <row r="55" spans="2:8" s="1" customFormat="1" ht="16.95" customHeight="1">
      <c r="B55" s="32"/>
      <c r="C55" s="190" t="s">
        <v>1</v>
      </c>
      <c r="D55" s="190" t="s">
        <v>168</v>
      </c>
      <c r="E55" s="17" t="s">
        <v>1</v>
      </c>
      <c r="F55" s="191">
        <v>0</v>
      </c>
      <c r="H55" s="32"/>
    </row>
    <row r="56" spans="2:8" s="1" customFormat="1" ht="16.95" customHeight="1">
      <c r="B56" s="32"/>
      <c r="C56" s="190" t="s">
        <v>1</v>
      </c>
      <c r="D56" s="190" t="s">
        <v>169</v>
      </c>
      <c r="E56" s="17" t="s">
        <v>1</v>
      </c>
      <c r="F56" s="191">
        <v>80</v>
      </c>
      <c r="H56" s="32"/>
    </row>
    <row r="57" spans="2:8" s="1" customFormat="1" ht="16.95" customHeight="1">
      <c r="B57" s="32"/>
      <c r="C57" s="190" t="s">
        <v>46</v>
      </c>
      <c r="D57" s="190" t="s">
        <v>170</v>
      </c>
      <c r="E57" s="17" t="s">
        <v>1</v>
      </c>
      <c r="F57" s="191">
        <v>111.2</v>
      </c>
      <c r="H57" s="32"/>
    </row>
    <row r="58" spans="2:8" s="1" customFormat="1" ht="16.95" customHeight="1">
      <c r="B58" s="32"/>
      <c r="C58" s="192" t="s">
        <v>486</v>
      </c>
      <c r="H58" s="32"/>
    </row>
    <row r="59" spans="2:8" s="1" customFormat="1" ht="20.399999999999999">
      <c r="B59" s="32"/>
      <c r="C59" s="190" t="s">
        <v>161</v>
      </c>
      <c r="D59" s="190" t="s">
        <v>162</v>
      </c>
      <c r="E59" s="17" t="s">
        <v>163</v>
      </c>
      <c r="F59" s="191">
        <v>111.2</v>
      </c>
      <c r="H59" s="32"/>
    </row>
    <row r="60" spans="2:8" s="1" customFormat="1" ht="20.399999999999999">
      <c r="B60" s="32"/>
      <c r="C60" s="190" t="s">
        <v>172</v>
      </c>
      <c r="D60" s="190" t="s">
        <v>173</v>
      </c>
      <c r="E60" s="17" t="s">
        <v>163</v>
      </c>
      <c r="F60" s="191">
        <v>73.2</v>
      </c>
      <c r="H60" s="32"/>
    </row>
    <row r="61" spans="2:8" s="1" customFormat="1" ht="7.35" customHeight="1">
      <c r="B61" s="44"/>
      <c r="C61" s="45"/>
      <c r="D61" s="45"/>
      <c r="E61" s="45"/>
      <c r="F61" s="45"/>
      <c r="G61" s="45"/>
      <c r="H61" s="32"/>
    </row>
    <row r="62" spans="2:8" s="1" customFormat="1"/>
  </sheetData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Zubri007 - Parkoviště na ...</vt:lpstr>
      <vt:lpstr>Seznam figur</vt:lpstr>
      <vt:lpstr>'Rekapitulace stavby'!Názvy_tisku</vt:lpstr>
      <vt:lpstr>'Seznam figur'!Názvy_tisku</vt:lpstr>
      <vt:lpstr>'Zubri007 - Parkoviště na ...'!Názvy_tisku</vt:lpstr>
      <vt:lpstr>'Rekapitulace stavby'!Oblast_tisku</vt:lpstr>
      <vt:lpstr>'Seznam figur'!Oblast_tisku</vt:lpstr>
      <vt:lpstr>'Zubri007 - Parkoviště na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Fajfrová</dc:creator>
  <cp:lastModifiedBy>Jana Janíčková</cp:lastModifiedBy>
  <dcterms:created xsi:type="dcterms:W3CDTF">2024-02-26T06:51:18Z</dcterms:created>
  <dcterms:modified xsi:type="dcterms:W3CDTF">2024-03-27T12:17:49Z</dcterms:modified>
</cp:coreProperties>
</file>