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aníčková\Komunikace\Prováděné stavby\2023\Oprava chodníků na Sídlišti 6. května Zubří- 2023\"/>
    </mc:Choice>
  </mc:AlternateContent>
  <xr:revisionPtr revIDLastSave="0" documentId="13_ncr:1_{A390E1E1-AE54-439E-AC79-849EF772D3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List1!$C$4:$K$164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42" i="1" l="1"/>
  <c r="BI142" i="1"/>
  <c r="BH142" i="1"/>
  <c r="BG142" i="1"/>
  <c r="BF142" i="1"/>
  <c r="T142" i="1"/>
  <c r="R142" i="1"/>
  <c r="P142" i="1"/>
  <c r="BE142" i="1"/>
  <c r="BK140" i="1"/>
  <c r="BI140" i="1"/>
  <c r="BH140" i="1"/>
  <c r="BG140" i="1"/>
  <c r="BF140" i="1"/>
  <c r="T140" i="1"/>
  <c r="R140" i="1"/>
  <c r="P140" i="1"/>
  <c r="BE140" i="1"/>
  <c r="BK138" i="1"/>
  <c r="BI138" i="1"/>
  <c r="BH138" i="1"/>
  <c r="BG138" i="1"/>
  <c r="BF138" i="1"/>
  <c r="T138" i="1"/>
  <c r="R138" i="1"/>
  <c r="P138" i="1"/>
  <c r="BE138" i="1"/>
  <c r="BK136" i="1"/>
  <c r="BI136" i="1"/>
  <c r="BH136" i="1"/>
  <c r="BG136" i="1"/>
  <c r="BF136" i="1"/>
  <c r="T136" i="1"/>
  <c r="R136" i="1"/>
  <c r="P136" i="1"/>
  <c r="BE136" i="1"/>
  <c r="H159" i="1"/>
  <c r="S126" i="1"/>
  <c r="BK130" i="1"/>
  <c r="BI130" i="1"/>
  <c r="BH130" i="1"/>
  <c r="BG130" i="1"/>
  <c r="BF130" i="1"/>
  <c r="T130" i="1"/>
  <c r="R130" i="1"/>
  <c r="P130" i="1"/>
  <c r="BE130" i="1"/>
  <c r="BK164" i="1" l="1"/>
  <c r="BK163" i="1" s="1"/>
  <c r="J100" i="1" s="1"/>
  <c r="BI164" i="1"/>
  <c r="BH164" i="1"/>
  <c r="BG164" i="1"/>
  <c r="BF164" i="1"/>
  <c r="T164" i="1"/>
  <c r="T163" i="1" s="1"/>
  <c r="R164" i="1"/>
  <c r="R163" i="1" s="1"/>
  <c r="P164" i="1"/>
  <c r="P163" i="1" s="1"/>
  <c r="BE164" i="1"/>
  <c r="BK161" i="1"/>
  <c r="BI161" i="1"/>
  <c r="BH161" i="1"/>
  <c r="BG161" i="1"/>
  <c r="BF161" i="1"/>
  <c r="T161" i="1"/>
  <c r="R161" i="1"/>
  <c r="P161" i="1"/>
  <c r="BE161" i="1"/>
  <c r="BK159" i="1"/>
  <c r="BI159" i="1"/>
  <c r="BH159" i="1"/>
  <c r="BG159" i="1"/>
  <c r="BF159" i="1"/>
  <c r="T159" i="1"/>
  <c r="R159" i="1"/>
  <c r="P159" i="1"/>
  <c r="BE159" i="1"/>
  <c r="BI158" i="1"/>
  <c r="BH158" i="1"/>
  <c r="BG158" i="1"/>
  <c r="BF158" i="1"/>
  <c r="BK156" i="1"/>
  <c r="BI156" i="1"/>
  <c r="BH156" i="1"/>
  <c r="BG156" i="1"/>
  <c r="BF156" i="1"/>
  <c r="T156" i="1"/>
  <c r="R156" i="1"/>
  <c r="P156" i="1"/>
  <c r="BE156" i="1"/>
  <c r="BK154" i="1"/>
  <c r="BI154" i="1"/>
  <c r="BH154" i="1"/>
  <c r="BG154" i="1"/>
  <c r="BF154" i="1"/>
  <c r="T154" i="1"/>
  <c r="R154" i="1"/>
  <c r="P154" i="1"/>
  <c r="BE154" i="1"/>
  <c r="BK152" i="1"/>
  <c r="BI152" i="1"/>
  <c r="BH152" i="1"/>
  <c r="BG152" i="1"/>
  <c r="BF152" i="1"/>
  <c r="T152" i="1"/>
  <c r="R152" i="1"/>
  <c r="P152" i="1"/>
  <c r="BE152" i="1"/>
  <c r="BI150" i="1"/>
  <c r="BH150" i="1"/>
  <c r="BG150" i="1"/>
  <c r="BF150" i="1"/>
  <c r="BK147" i="1"/>
  <c r="BI147" i="1"/>
  <c r="BH147" i="1"/>
  <c r="BG147" i="1"/>
  <c r="BF147" i="1"/>
  <c r="T147" i="1"/>
  <c r="R147" i="1"/>
  <c r="P147" i="1"/>
  <c r="BE147" i="1"/>
  <c r="BK145" i="1"/>
  <c r="BI145" i="1"/>
  <c r="BH145" i="1"/>
  <c r="BG145" i="1"/>
  <c r="BF145" i="1"/>
  <c r="T145" i="1"/>
  <c r="R145" i="1"/>
  <c r="P145" i="1"/>
  <c r="BE145" i="1"/>
  <c r="BK144" i="1"/>
  <c r="BI144" i="1"/>
  <c r="BH144" i="1"/>
  <c r="BG144" i="1"/>
  <c r="BF144" i="1"/>
  <c r="T144" i="1"/>
  <c r="T139" i="1" s="1"/>
  <c r="R144" i="1"/>
  <c r="R139" i="1" s="1"/>
  <c r="P144" i="1"/>
  <c r="BE144" i="1"/>
  <c r="BK134" i="1"/>
  <c r="BI134" i="1"/>
  <c r="BH134" i="1"/>
  <c r="BG134" i="1"/>
  <c r="BF134" i="1"/>
  <c r="T134" i="1"/>
  <c r="R134" i="1"/>
  <c r="P134" i="1"/>
  <c r="BE134" i="1"/>
  <c r="BK132" i="1"/>
  <c r="BI132" i="1"/>
  <c r="BH132" i="1"/>
  <c r="BG132" i="1"/>
  <c r="BF132" i="1"/>
  <c r="T132" i="1"/>
  <c r="R132" i="1"/>
  <c r="P132" i="1"/>
  <c r="BE132" i="1"/>
  <c r="BK127" i="1"/>
  <c r="BK126" i="1" s="1"/>
  <c r="BI127" i="1"/>
  <c r="BH127" i="1"/>
  <c r="BG127" i="1"/>
  <c r="BF127" i="1"/>
  <c r="T127" i="1"/>
  <c r="R127" i="1"/>
  <c r="P127" i="1"/>
  <c r="BE127" i="1"/>
  <c r="BK124" i="1"/>
  <c r="BI124" i="1"/>
  <c r="BH124" i="1"/>
  <c r="BG124" i="1"/>
  <c r="BF124" i="1"/>
  <c r="T124" i="1"/>
  <c r="R124" i="1"/>
  <c r="P124" i="1"/>
  <c r="BE124" i="1"/>
  <c r="BK123" i="1"/>
  <c r="BI123" i="1"/>
  <c r="BH123" i="1"/>
  <c r="BG123" i="1"/>
  <c r="BF123" i="1"/>
  <c r="T123" i="1"/>
  <c r="R123" i="1"/>
  <c r="P123" i="1"/>
  <c r="BE123" i="1"/>
  <c r="BK122" i="1"/>
  <c r="BI122" i="1"/>
  <c r="BH122" i="1"/>
  <c r="BG122" i="1"/>
  <c r="BF122" i="1"/>
  <c r="T122" i="1"/>
  <c r="H150" i="1" s="1"/>
  <c r="H158" i="1" s="1"/>
  <c r="T158" i="1" s="1"/>
  <c r="R122" i="1"/>
  <c r="P122" i="1"/>
  <c r="BE122" i="1"/>
  <c r="BK121" i="1"/>
  <c r="BI121" i="1"/>
  <c r="BH121" i="1"/>
  <c r="BG121" i="1"/>
  <c r="BF121" i="1"/>
  <c r="T121" i="1"/>
  <c r="R121" i="1"/>
  <c r="P121" i="1"/>
  <c r="BE121" i="1"/>
  <c r="F114" i="1"/>
  <c r="F112" i="1"/>
  <c r="E110" i="1"/>
  <c r="F89" i="1"/>
  <c r="F87" i="1"/>
  <c r="E85" i="1"/>
  <c r="J35" i="1"/>
  <c r="J34" i="1"/>
  <c r="J33" i="1"/>
  <c r="J114" i="1" s="1"/>
  <c r="F90" i="1"/>
  <c r="J112" i="1"/>
  <c r="BK139" i="1" l="1"/>
  <c r="J98" i="1" s="1"/>
  <c r="BE150" i="1"/>
  <c r="P150" i="1"/>
  <c r="R126" i="1"/>
  <c r="T126" i="1"/>
  <c r="BK150" i="1"/>
  <c r="BK149" i="1" s="1"/>
  <c r="R150" i="1"/>
  <c r="T150" i="1"/>
  <c r="T149" i="1" s="1"/>
  <c r="BE158" i="1"/>
  <c r="R158" i="1"/>
  <c r="R149" i="1" s="1"/>
  <c r="BK158" i="1"/>
  <c r="P158" i="1"/>
  <c r="P149" i="1" s="1"/>
  <c r="P126" i="1"/>
  <c r="J97" i="1"/>
  <c r="P120" i="1"/>
  <c r="F33" i="1"/>
  <c r="J89" i="1"/>
  <c r="T120" i="1"/>
  <c r="J32" i="1"/>
  <c r="P139" i="1"/>
  <c r="F35" i="1"/>
  <c r="BK120" i="1"/>
  <c r="F32" i="1"/>
  <c r="F34" i="1"/>
  <c r="R120" i="1"/>
  <c r="F115" i="1"/>
  <c r="J87" i="1"/>
  <c r="J31" i="1" l="1"/>
  <c r="F31" i="1"/>
  <c r="J99" i="1"/>
  <c r="BK119" i="1"/>
  <c r="BK118" i="1" s="1"/>
  <c r="R119" i="1"/>
  <c r="R118" i="1" s="1"/>
  <c r="T119" i="1"/>
  <c r="T118" i="1" s="1"/>
  <c r="P119" i="1"/>
  <c r="P118" i="1" s="1"/>
  <c r="J96" i="1"/>
  <c r="J95" i="1" l="1"/>
  <c r="J28" i="1"/>
  <c r="J37" i="1" s="1"/>
  <c r="J94" i="1" l="1"/>
</calcChain>
</file>

<file path=xl/sharedStrings.xml><?xml version="1.0" encoding="utf-8"?>
<sst xmlns="http://schemas.openxmlformats.org/spreadsheetml/2006/main" count="627" uniqueCount="195">
  <si>
    <t>{c4e757e7-c7ea-4e49-9271-a7f8ad79ecbb}</t>
  </si>
  <si>
    <t>or</t>
  </si>
  <si>
    <t/>
  </si>
  <si>
    <t>8</t>
  </si>
  <si>
    <t>2</t>
  </si>
  <si>
    <t>sut1</t>
  </si>
  <si>
    <t>82,435</t>
  </si>
  <si>
    <t>KRYCÍ LIST SOUPISU PRACÍ</t>
  </si>
  <si>
    <t>v ---  níže se nacházejí doplnkové a pomocné údaje k sestavám  --- v</t>
  </si>
  <si>
    <t>False</t>
  </si>
  <si>
    <t>sut2</t>
  </si>
  <si>
    <t>106,808</t>
  </si>
  <si>
    <t>Stavba:</t>
  </si>
  <si>
    <t>KSO:</t>
  </si>
  <si>
    <t>CC-CZ:</t>
  </si>
  <si>
    <t>Místo:</t>
  </si>
  <si>
    <t>Datum:</t>
  </si>
  <si>
    <t>Zadavatel:</t>
  </si>
  <si>
    <t>IČ:</t>
  </si>
  <si>
    <t>DIČ:</t>
  </si>
  <si>
    <t>Uchazeč:</t>
  </si>
  <si>
    <t>Projektant:</t>
  </si>
  <si>
    <t>Zpracovatel: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</si>
  <si>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</si>
  <si>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</si>
  <si>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</si>
  <si>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</si>
  <si>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</si>
  <si>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</si>
  <si>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</si>
  <si>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</si>
  <si>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</si>
  <si>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</si>
  <si>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</si>
  <si>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</si>
  <si>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</si>
  <si>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</si>
  <si>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</si>
  <si>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</si>
  <si>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</si>
  <si>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</si>
  <si>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</si>
  <si>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</si>
  <si>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</si>
  <si>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</si>
  <si>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</si>
  <si>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</si>
  <si>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</si>
  <si>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</si>
  <si>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</si>
  <si>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</si>
  <si>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</si>
  <si>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</si>
  <si>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</si>
  <si>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</si>
  <si>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</si>
  <si>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</si>
  <si>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</si>
  <si>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</si>
  <si>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</si>
  <si>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</si>
  <si>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</si>
  <si>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</si>
  <si>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</si>
  <si>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</si>
  <si>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</si>
  <si>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</si>
  <si>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</si>
  <si>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</si>
  <si>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</si>
  <si>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</si>
  <si>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HSV</t>
  </si>
  <si>
    <t>Práce a dodávky HSV</t>
  </si>
  <si>
    <t>1</t>
  </si>
  <si>
    <t>0</t>
  </si>
  <si>
    <t>ROZPOCET</t>
  </si>
  <si>
    <t>Zemní práce</t>
  </si>
  <si>
    <t>K</t>
  </si>
  <si>
    <t>m2</t>
  </si>
  <si>
    <t>4</t>
  </si>
  <si>
    <t>-1095799229</t>
  </si>
  <si>
    <t>VV</t>
  </si>
  <si>
    <t>True</t>
  </si>
  <si>
    <t>-388755861</t>
  </si>
  <si>
    <t>5</t>
  </si>
  <si>
    <t>m</t>
  </si>
  <si>
    <t>113202111</t>
  </si>
  <si>
    <t>Vytrhání obrub krajníků obrubníků stojatých</t>
  </si>
  <si>
    <t>-1500642640</t>
  </si>
  <si>
    <t>9</t>
  </si>
  <si>
    <t>m3</t>
  </si>
  <si>
    <t>181152302</t>
  </si>
  <si>
    <t>Úprava pláně pro silnice a dálnice v zářezech se zhutněním</t>
  </si>
  <si>
    <t>-129318360</t>
  </si>
  <si>
    <t>M</t>
  </si>
  <si>
    <t>Komunikace pozemní</t>
  </si>
  <si>
    <t>18</t>
  </si>
  <si>
    <t>564831111</t>
  </si>
  <si>
    <t>Podklad ze štěrkodrtě ŠD tl 100 mm</t>
  </si>
  <si>
    <t>2107051705</t>
  </si>
  <si>
    <t>pod obrubníky</t>
  </si>
  <si>
    <t>564861111</t>
  </si>
  <si>
    <t>Podklad ze štěrkodrtě ŠD tl 200 mm</t>
  </si>
  <si>
    <t>930620854</t>
  </si>
  <si>
    <t>22</t>
  </si>
  <si>
    <t>596211112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</si>
  <si>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</t>
  </si>
  <si>
    <t>-527350664</t>
  </si>
  <si>
    <t>23</t>
  </si>
  <si>
    <t>-1549404434</t>
  </si>
  <si>
    <t>Ostatní konstrukce a práce, bourání</t>
  </si>
  <si>
    <t>33</t>
  </si>
  <si>
    <t>916231213</t>
  </si>
  <si>
    <t>Osazení chodníkového obrubníku betonového stojatého s boční opěrou do lože z betonu prostého</t>
  </si>
  <si>
    <t>838113179</t>
  </si>
  <si>
    <t>34</t>
  </si>
  <si>
    <t>59217017</t>
  </si>
  <si>
    <t>obrubník betonový chodníkový 1000x100x250mm</t>
  </si>
  <si>
    <t>198995451</t>
  </si>
  <si>
    <t>35</t>
  </si>
  <si>
    <t>916991121</t>
  </si>
  <si>
    <t>Lože pod obrubníky, krajníky nebo obruby z dlažebních kostek z betonu prostého</t>
  </si>
  <si>
    <t>-1834232559</t>
  </si>
  <si>
    <t>997</t>
  </si>
  <si>
    <t>Přesun sutě</t>
  </si>
  <si>
    <t>37</t>
  </si>
  <si>
    <t>997221551</t>
  </si>
  <si>
    <t>Vodorovná doprava suti ze sypkých materiálů do 1 km</t>
  </si>
  <si>
    <t>t</t>
  </si>
  <si>
    <t>256204058</t>
  </si>
  <si>
    <t>38</t>
  </si>
  <si>
    <t>997221559</t>
  </si>
  <si>
    <t>Příplatek ZKD 1 km u vodorovné dopravy suti ze sypkých materiálů</t>
  </si>
  <si>
    <t>1320464459</t>
  </si>
  <si>
    <t>39</t>
  </si>
  <si>
    <t>997221561</t>
  </si>
  <si>
    <t>Vodorovná doprava suti z kusových materiálů do 1 km</t>
  </si>
  <si>
    <t>-299769505</t>
  </si>
  <si>
    <t>40</t>
  </si>
  <si>
    <t>997221569</t>
  </si>
  <si>
    <t>Příplatek ZKD 1 km u vodorovné dopravy suti z kusových materiálů</t>
  </si>
  <si>
    <t>-1956541640</t>
  </si>
  <si>
    <t>41</t>
  </si>
  <si>
    <t>997221611</t>
  </si>
  <si>
    <t>Nakládání suti na dopravní prostředky pro vodorovnou dopravu</t>
  </si>
  <si>
    <t>-90040441</t>
  </si>
  <si>
    <t>42</t>
  </si>
  <si>
    <t>715209007</t>
  </si>
  <si>
    <t>44</t>
  </si>
  <si>
    <t>5827923</t>
  </si>
  <si>
    <t>998</t>
  </si>
  <si>
    <t>Přesun hmot</t>
  </si>
  <si>
    <t>45</t>
  </si>
  <si>
    <t>998223011</t>
  </si>
  <si>
    <t>Přesun hmot pro pozemní komunikace s krytem dlážděným</t>
  </si>
  <si>
    <t>-238195167</t>
  </si>
  <si>
    <t>Město Zubří</t>
  </si>
  <si>
    <t>dlažba tvar obdélník betonová 200x100x60mm přírodní</t>
  </si>
  <si>
    <t>59245018</t>
  </si>
  <si>
    <t>113107163</t>
  </si>
  <si>
    <t>Odstranění podkladu z kameniva drceného tl 300 mm strojně pl do 200 m2</t>
  </si>
  <si>
    <t xml:space="preserve">Poplatek za uložení stavebního odpadu na recyklační skládce (skládkovné) z prostého betonu </t>
  </si>
  <si>
    <t xml:space="preserve">Poplatek za uložení stavebního odpadu na recyklační skládce (skládkovné) zeminy a kamení </t>
  </si>
  <si>
    <t>997221861</t>
  </si>
  <si>
    <t>997221873</t>
  </si>
  <si>
    <t>sut1*10</t>
  </si>
  <si>
    <t>sut2*10</t>
  </si>
  <si>
    <t xml:space="preserve"> </t>
  </si>
  <si>
    <t>995,0+40,0</t>
  </si>
  <si>
    <t>113106142</t>
  </si>
  <si>
    <t>Rozebrání dlažeb z betonových nebo kamenných dlaždic komunikací pro pěší strojně pl přes 50 m2</t>
  </si>
  <si>
    <t>Oprava chodníků na Sídlišti 6.května Zubří - 2023</t>
  </si>
  <si>
    <t>888*0,3</t>
  </si>
  <si>
    <t>888,0*0,3*0,1</t>
  </si>
  <si>
    <t>24</t>
  </si>
  <si>
    <t>59245006</t>
  </si>
  <si>
    <t>dlažba tvar obdélník betonová pro nevidomé 200x100x60mm barevná</t>
  </si>
  <si>
    <t>416552524</t>
  </si>
  <si>
    <t>25</t>
  </si>
  <si>
    <t>-238192962</t>
  </si>
  <si>
    <t>9*1,05 'Přepočtené koeficientem množství</t>
  </si>
  <si>
    <t>(797,0-9,0)*1,05 'Přepočtené koeficientem množství</t>
  </si>
  <si>
    <t>29</t>
  </si>
  <si>
    <t>916131213</t>
  </si>
  <si>
    <t>Osazení silničního obrubníku betonového stojatého s boční opěrou do lože z betonu prostého</t>
  </si>
  <si>
    <t>-2035038857</t>
  </si>
  <si>
    <t>30</t>
  </si>
  <si>
    <t>1754692087</t>
  </si>
  <si>
    <t>obrubník betonový silniční 1000x150x150mm</t>
  </si>
  <si>
    <t>59217029</t>
  </si>
  <si>
    <t>596211114</t>
  </si>
  <si>
    <t>Příplatek za kombinaci dvou barev u kladení betonových dlažeb komunikací pro pěší ručně tl 60 mm skupiny A</t>
  </si>
  <si>
    <t>"silniční-snížený"        23,0</t>
  </si>
  <si>
    <t>23*1,02 'Přepočtené koeficientem množství</t>
  </si>
  <si>
    <t>(888,0-23,0)*1,02 'Přepočtené koeficientem 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</si>
</sst>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00"/>
    <numFmt numFmtId="167" formatCode="#,##0.000"/>
  </numFmts>
  <fonts count="25" x14ac:knownFonts="1">
    <font>
      <sz val="11"/>
      <color theme="1"/>
      <name val="Calibri"/>
      <family val="2"/>
      <charset val="238"/>
      <scheme val="minor"/>
    </font>
    <font>
      <sz val="8"/>
      <color rgb="FF000000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800080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7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/>
    </xf>
    <xf numFmtId="4" fontId="10" fillId="3" borderId="6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vertical="center"/>
    </xf>
    <xf numFmtId="4" fontId="15" fillId="0" borderId="12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8" fillId="0" borderId="0" xfId="0" applyNumberFormat="1" applyFont="1"/>
    <xf numFmtId="0" fontId="0" fillId="0" borderId="16" xfId="0" applyBorder="1" applyAlignment="1">
      <alignment vertical="center"/>
    </xf>
    <xf numFmtId="166" fontId="17" fillId="0" borderId="4" xfId="0" applyNumberFormat="1" applyFont="1" applyBorder="1"/>
    <xf numFmtId="4" fontId="18" fillId="0" borderId="0" xfId="0" applyNumberFormat="1" applyFont="1" applyAlignment="1">
      <alignment vertical="center"/>
    </xf>
    <xf numFmtId="0" fontId="19" fillId="0" borderId="0" xfId="0" applyFont="1"/>
    <xf numFmtId="0" fontId="19" fillId="0" borderId="3" xfId="0" applyFont="1" applyBorder="1"/>
    <xf numFmtId="0" fontId="1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9" fillId="0" borderId="0" xfId="0" applyFont="1" applyProtection="1">
      <protection locked="0"/>
    </xf>
    <xf numFmtId="4" fontId="14" fillId="0" borderId="0" xfId="0" applyNumberFormat="1" applyFont="1"/>
    <xf numFmtId="0" fontId="19" fillId="0" borderId="17" xfId="0" applyFont="1" applyBorder="1"/>
    <xf numFmtId="166" fontId="19" fillId="0" borderId="0" xfId="0" applyNumberFormat="1" applyFont="1"/>
    <xf numFmtId="166" fontId="19" fillId="0" borderId="18" xfId="0" applyNumberFormat="1" applyFont="1" applyBorder="1"/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vertical="center"/>
    </xf>
    <xf numFmtId="0" fontId="15" fillId="0" borderId="0" xfId="0" applyFont="1" applyAlignment="1">
      <alignment horizontal="left"/>
    </xf>
    <xf numFmtId="4" fontId="15" fillId="0" borderId="0" xfId="0" applyNumberFormat="1" applyFont="1"/>
    <xf numFmtId="0" fontId="12" fillId="0" borderId="19" xfId="0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167" fontId="12" fillId="0" borderId="19" xfId="0" applyNumberFormat="1" applyFont="1" applyBorder="1" applyAlignment="1">
      <alignment vertical="center"/>
    </xf>
    <xf numFmtId="4" fontId="12" fillId="2" borderId="19" xfId="0" applyNumberFormat="1" applyFont="1" applyFill="1" applyBorder="1" applyAlignment="1" applyProtection="1">
      <alignment vertical="center"/>
      <protection locked="0"/>
    </xf>
    <xf numFmtId="4" fontId="12" fillId="0" borderId="19" xfId="0" applyNumberFormat="1" applyFont="1" applyBorder="1" applyAlignment="1">
      <alignment vertical="center"/>
    </xf>
    <xf numFmtId="0" fontId="16" fillId="2" borderId="17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16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0" borderId="0" xfId="0" applyFont="1" applyAlignment="1">
      <alignment vertical="center"/>
    </xf>
    <xf numFmtId="0" fontId="20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167" fontId="20" fillId="0" borderId="0" xfId="0" applyNumberFormat="1" applyFont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20" fillId="0" borderId="17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 applyProtection="1">
      <alignment vertical="center"/>
      <protection locked="0"/>
    </xf>
    <xf numFmtId="0" fontId="22" fillId="0" borderId="17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3" fillId="0" borderId="19" xfId="0" applyFont="1" applyBorder="1" applyAlignment="1">
      <alignment horizontal="center" vertical="center"/>
    </xf>
    <xf numFmtId="49" fontId="23" fillId="0" borderId="19" xfId="0" applyNumberFormat="1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4" fontId="23" fillId="2" borderId="19" xfId="0" applyNumberFormat="1" applyFont="1" applyFill="1" applyBorder="1" applyAlignment="1" applyProtection="1">
      <alignment vertical="center"/>
      <protection locked="0"/>
    </xf>
    <xf numFmtId="4" fontId="23" fillId="0" borderId="19" xfId="0" applyNumberFormat="1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3" fillId="2" borderId="17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16" fillId="4" borderId="18" xfId="0" applyNumberFormat="1" applyFont="1" applyFill="1" applyBorder="1" applyAlignment="1">
      <alignment vertical="center"/>
    </xf>
    <xf numFmtId="166" fontId="16" fillId="5" borderId="18" xfId="0" applyNumberFormat="1" applyFont="1" applyFill="1" applyBorder="1" applyAlignment="1">
      <alignment vertical="center"/>
    </xf>
    <xf numFmtId="166" fontId="17" fillId="6" borderId="4" xfId="0" applyNumberFormat="1" applyFont="1" applyFill="1" applyBorder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6" fillId="2" borderId="0" xfId="0" applyFon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165"/>
  <sheetViews>
    <sheetView tabSelected="1" topLeftCell="A81" workbookViewId="0">
      <selection activeCell="I118" sqref="I118:K164"/>
    </sheetView>
  </sheetViews>
  <sheetFormatPr defaultRowHeight="14.4" x14ac:dyDescent="0.3"/>
  <cols>
    <col min="1" max="1" width="7.109375" customWidth="1"/>
    <col min="2" max="2" width="1" customWidth="1"/>
    <col min="3" max="3" width="3.5546875" customWidth="1"/>
    <col min="4" max="4" width="3.6640625" customWidth="1"/>
    <col min="5" max="5" width="13.44140625" customWidth="1"/>
    <col min="6" max="6" width="43.5546875" customWidth="1"/>
    <col min="7" max="7" width="6.44140625" customWidth="1"/>
    <col min="8" max="8" width="12" customWidth="1"/>
    <col min="9" max="9" width="13.5546875" customWidth="1"/>
    <col min="10" max="10" width="19.109375" customWidth="1"/>
    <col min="11" max="11" width="16.44140625" customWidth="1"/>
    <col min="12" max="12" width="13.33203125" customWidth="1"/>
    <col min="13" max="13" width="13.33203125" hidden="1" customWidth="1"/>
    <col min="14" max="21" width="15.44140625" hidden="1" customWidth="1"/>
    <col min="22" max="22" width="15.44140625" customWidth="1"/>
    <col min="23" max="23" width="14" customWidth="1"/>
    <col min="24" max="24" width="10.5546875" customWidth="1"/>
    <col min="25" max="25" width="12.88671875" customWidth="1"/>
    <col min="26" max="26" width="9.44140625" customWidth="1"/>
    <col min="27" max="27" width="12.88671875" customWidth="1"/>
    <col min="28" max="28" width="14" customWidth="1"/>
    <col min="29" max="29" width="9.44140625" customWidth="1"/>
    <col min="30" max="30" width="12.88671875" customWidth="1"/>
    <col min="31" max="31" width="14" customWidth="1"/>
  </cols>
  <sheetData>
    <row r="2" spans="2:56" ht="36.9" customHeight="1" x14ac:dyDescent="0.3"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AT2" s="1" t="s">
        <v>0</v>
      </c>
      <c r="AZ2" s="2" t="s">
        <v>1</v>
      </c>
      <c r="BA2" s="2" t="s">
        <v>2</v>
      </c>
      <c r="BB2" s="2" t="s">
        <v>2</v>
      </c>
      <c r="BC2" s="2" t="s">
        <v>3</v>
      </c>
      <c r="BD2" s="2" t="s">
        <v>4</v>
      </c>
    </row>
    <row r="3" spans="2:56" ht="6.9" customHeight="1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1" t="s">
        <v>4</v>
      </c>
      <c r="AZ3" s="2" t="s">
        <v>5</v>
      </c>
      <c r="BA3" s="2" t="s">
        <v>2</v>
      </c>
      <c r="BB3" s="2" t="s">
        <v>2</v>
      </c>
      <c r="BC3" s="2" t="s">
        <v>6</v>
      </c>
      <c r="BD3" s="2" t="s">
        <v>4</v>
      </c>
    </row>
    <row r="4" spans="2:56" ht="24.9" customHeight="1" x14ac:dyDescent="0.3">
      <c r="B4" s="5"/>
      <c r="D4" s="6" t="s">
        <v>7</v>
      </c>
      <c r="L4" s="5"/>
      <c r="M4" s="7" t="s">
        <v>8</v>
      </c>
      <c r="AT4" s="1" t="s">
        <v>9</v>
      </c>
      <c r="AZ4" s="2" t="s">
        <v>10</v>
      </c>
      <c r="BA4" s="2" t="s">
        <v>2</v>
      </c>
      <c r="BB4" s="2" t="s">
        <v>2</v>
      </c>
      <c r="BC4" s="2" t="s">
        <v>11</v>
      </c>
      <c r="BD4" s="2" t="s">
        <v>4</v>
      </c>
    </row>
    <row r="5" spans="2:56" ht="6.9" customHeight="1" x14ac:dyDescent="0.3">
      <c r="B5" s="5"/>
      <c r="L5" s="5"/>
    </row>
    <row r="6" spans="2:56" s="8" customFormat="1" ht="12" customHeight="1" x14ac:dyDescent="0.3">
      <c r="B6" s="9"/>
      <c r="D6" s="10" t="s">
        <v>12</v>
      </c>
      <c r="L6" s="9"/>
    </row>
    <row r="7" spans="2:56" s="8" customFormat="1" ht="16.5" customHeight="1" x14ac:dyDescent="0.3">
      <c r="B7" s="9"/>
      <c r="E7" s="122" t="s">
        <v>171</v>
      </c>
      <c r="F7" s="123"/>
      <c r="G7" s="123"/>
      <c r="H7" s="123"/>
      <c r="L7" s="9"/>
    </row>
    <row r="8" spans="2:56" s="8" customFormat="1" x14ac:dyDescent="0.3">
      <c r="B8" s="9"/>
      <c r="L8" s="9"/>
    </row>
    <row r="9" spans="2:56" s="8" customFormat="1" ht="12" customHeight="1" x14ac:dyDescent="0.3">
      <c r="B9" s="9"/>
      <c r="D9" s="10" t="s">
        <v>13</v>
      </c>
      <c r="F9" s="11" t="s">
        <v>2</v>
      </c>
      <c r="I9" s="10" t="s">
        <v>14</v>
      </c>
      <c r="J9" s="11" t="s">
        <v>2</v>
      </c>
      <c r="L9" s="9"/>
    </row>
    <row r="10" spans="2:56" s="8" customFormat="1" ht="12" customHeight="1" x14ac:dyDescent="0.3">
      <c r="B10" s="9"/>
      <c r="D10" s="10" t="s">
        <v>15</v>
      </c>
      <c r="F10" s="11"/>
      <c r="I10" s="10" t="s">
        <v>16</v>
      </c>
      <c r="J10" s="12"/>
      <c r="L10" s="9"/>
    </row>
    <row r="11" spans="2:56" s="8" customFormat="1" ht="10.95" customHeight="1" x14ac:dyDescent="0.3">
      <c r="B11" s="9"/>
      <c r="L11" s="9"/>
    </row>
    <row r="12" spans="2:56" s="8" customFormat="1" ht="12" customHeight="1" x14ac:dyDescent="0.3">
      <c r="B12" s="9"/>
      <c r="D12" s="10" t="s">
        <v>17</v>
      </c>
      <c r="I12" s="10" t="s">
        <v>18</v>
      </c>
      <c r="J12" s="11" t="s">
        <v>2</v>
      </c>
      <c r="L12" s="9"/>
    </row>
    <row r="13" spans="2:56" s="8" customFormat="1" ht="18" customHeight="1" x14ac:dyDescent="0.3">
      <c r="B13" s="9"/>
      <c r="E13" s="11" t="s">
        <v>156</v>
      </c>
      <c r="I13" s="10" t="s">
        <v>19</v>
      </c>
      <c r="J13" s="11" t="s">
        <v>2</v>
      </c>
      <c r="L13" s="9"/>
    </row>
    <row r="14" spans="2:56" s="8" customFormat="1" ht="6.9" customHeight="1" x14ac:dyDescent="0.3">
      <c r="B14" s="9"/>
      <c r="L14" s="9"/>
    </row>
    <row r="15" spans="2:56" s="8" customFormat="1" ht="12" customHeight="1" x14ac:dyDescent="0.3">
      <c r="B15" s="9"/>
      <c r="D15" s="10" t="s">
        <v>20</v>
      </c>
      <c r="I15" s="10" t="s">
        <v>18</v>
      </c>
      <c r="J15" s="13"/>
      <c r="L15" s="9"/>
    </row>
    <row r="16" spans="2:56" s="8" customFormat="1" ht="18" customHeight="1" x14ac:dyDescent="0.3">
      <c r="B16" s="9"/>
      <c r="E16" s="125"/>
      <c r="F16" s="126"/>
      <c r="G16" s="126"/>
      <c r="H16" s="126"/>
      <c r="I16" s="10" t="s">
        <v>19</v>
      </c>
      <c r="J16" s="13"/>
      <c r="L16" s="9"/>
    </row>
    <row r="17" spans="2:12" s="8" customFormat="1" ht="6.9" customHeight="1" x14ac:dyDescent="0.3">
      <c r="B17" s="9"/>
      <c r="L17" s="9"/>
    </row>
    <row r="18" spans="2:12" s="8" customFormat="1" ht="12" customHeight="1" x14ac:dyDescent="0.3">
      <c r="B18" s="9"/>
      <c r="D18" s="10" t="s">
        <v>21</v>
      </c>
      <c r="I18" s="10" t="s">
        <v>18</v>
      </c>
      <c r="J18" s="11" t="s">
        <v>2</v>
      </c>
      <c r="L18" s="9"/>
    </row>
    <row r="19" spans="2:12" s="8" customFormat="1" ht="18" customHeight="1" x14ac:dyDescent="0.3">
      <c r="B19" s="9"/>
      <c r="E19" s="11" t="s">
        <v>167</v>
      </c>
      <c r="I19" s="10" t="s">
        <v>19</v>
      </c>
      <c r="J19" s="11" t="s">
        <v>2</v>
      </c>
      <c r="L19" s="9"/>
    </row>
    <row r="20" spans="2:12" s="8" customFormat="1" ht="6.9" customHeight="1" x14ac:dyDescent="0.3">
      <c r="B20" s="9"/>
      <c r="L20" s="9"/>
    </row>
    <row r="21" spans="2:12" s="8" customFormat="1" ht="12" customHeight="1" x14ac:dyDescent="0.3">
      <c r="B21" s="9"/>
      <c r="D21" s="10" t="s">
        <v>22</v>
      </c>
      <c r="I21" s="10" t="s">
        <v>18</v>
      </c>
      <c r="J21" s="11" t="s">
        <v>2</v>
      </c>
      <c r="L21" s="9"/>
    </row>
    <row r="22" spans="2:12" s="8" customFormat="1" ht="18" customHeight="1" x14ac:dyDescent="0.3">
      <c r="B22" s="9"/>
      <c r="E22" s="11"/>
      <c r="I22" s="10" t="s">
        <v>19</v>
      </c>
      <c r="J22" s="11" t="s">
        <v>2</v>
      </c>
      <c r="L22" s="9"/>
    </row>
    <row r="23" spans="2:12" s="8" customFormat="1" ht="6.9" customHeight="1" x14ac:dyDescent="0.3">
      <c r="B23" s="9"/>
      <c r="L23" s="9"/>
    </row>
    <row r="24" spans="2:12" s="8" customFormat="1" ht="12" customHeight="1" x14ac:dyDescent="0.3">
      <c r="B24" s="9"/>
      <c r="D24" s="10" t="s">
        <v>23</v>
      </c>
      <c r="L24" s="9"/>
    </row>
    <row r="25" spans="2:12" s="14" customFormat="1" ht="16.5" customHeight="1" x14ac:dyDescent="0.3">
      <c r="B25" s="15"/>
      <c r="E25" s="127" t="s">
        <v>2</v>
      </c>
      <c r="F25" s="127"/>
      <c r="G25" s="127"/>
      <c r="H25" s="127"/>
      <c r="L25" s="15"/>
    </row>
    <row r="26" spans="2:12" s="8" customFormat="1" ht="6.9" customHeight="1" x14ac:dyDescent="0.3">
      <c r="B26" s="9"/>
      <c r="L26" s="9"/>
    </row>
    <row r="27" spans="2:12" s="8" customFormat="1" ht="6.9" customHeight="1" x14ac:dyDescent="0.3">
      <c r="B27" s="9"/>
      <c r="D27" s="16"/>
      <c r="E27" s="16"/>
      <c r="F27" s="16"/>
      <c r="G27" s="16"/>
      <c r="H27" s="16"/>
      <c r="I27" s="16"/>
      <c r="J27" s="16"/>
      <c r="K27" s="16"/>
      <c r="L27" s="9"/>
    </row>
    <row r="28" spans="2:12" s="8" customFormat="1" ht="25.35" customHeight="1" x14ac:dyDescent="0.3">
      <c r="B28" s="9"/>
      <c r="D28" s="17" t="s">
        <v>24</v>
      </c>
      <c r="J28" s="18">
        <f>ROUND(J118, 2)</f>
        <v>0</v>
      </c>
      <c r="L28" s="9"/>
    </row>
    <row r="29" spans="2:12" s="8" customFormat="1" ht="6.9" customHeight="1" x14ac:dyDescent="0.3">
      <c r="B29" s="9"/>
      <c r="D29" s="16"/>
      <c r="E29" s="16"/>
      <c r="F29" s="16"/>
      <c r="G29" s="16"/>
      <c r="H29" s="16"/>
      <c r="I29" s="16"/>
      <c r="J29" s="16"/>
      <c r="K29" s="16"/>
      <c r="L29" s="9"/>
    </row>
    <row r="30" spans="2:12" s="8" customFormat="1" ht="14.4" customHeight="1" x14ac:dyDescent="0.3">
      <c r="B30" s="9"/>
      <c r="F30" s="19" t="s">
        <v>25</v>
      </c>
      <c r="I30" s="19" t="s">
        <v>26</v>
      </c>
      <c r="J30" s="19" t="s">
        <v>27</v>
      </c>
      <c r="L30" s="9"/>
    </row>
    <row r="31" spans="2:12" s="8" customFormat="1" ht="14.4" customHeight="1" x14ac:dyDescent="0.3">
      <c r="B31" s="9"/>
      <c r="D31" s="20" t="s">
        <v>28</v>
      </c>
      <c r="E31" s="10" t="s">
        <v>29</v>
      </c>
      <c r="F31" s="21">
        <f>ROUND((SUM(BE118:BE164)),  2)</f>
        <v>0</v>
      </c>
      <c r="I31" s="22">
        <v>0.21</v>
      </c>
      <c r="J31" s="21">
        <f>ROUND(((SUM(BE118:BE164))*I31),  2)</f>
        <v>0</v>
      </c>
      <c r="L31" s="9"/>
    </row>
    <row r="32" spans="2:12" s="8" customFormat="1" ht="14.4" customHeight="1" x14ac:dyDescent="0.3">
      <c r="B32" s="9"/>
      <c r="E32" s="10" t="s">
        <v>30</v>
      </c>
      <c r="F32" s="21">
        <f>ROUND((SUM(BF118:BF164)),  2)</f>
        <v>0</v>
      </c>
      <c r="I32" s="22">
        <v>0.15</v>
      </c>
      <c r="J32" s="21">
        <f>ROUND(((SUM(BF118:BF164))*I32),  2)</f>
        <v>0</v>
      </c>
      <c r="L32" s="9"/>
    </row>
    <row r="33" spans="2:12" s="8" customFormat="1" ht="14.4" hidden="1" customHeight="1" x14ac:dyDescent="0.3">
      <c r="B33" s="9"/>
      <c r="E33" s="10" t="s">
        <v>31</v>
      </c>
      <c r="F33" s="21">
        <f>ROUND((SUM(BG118:BG164)),  2)</f>
        <v>0</v>
      </c>
      <c r="I33" s="22">
        <v>0.21</v>
      </c>
      <c r="J33" s="21">
        <f>0</f>
        <v>0</v>
      </c>
      <c r="L33" s="9"/>
    </row>
    <row r="34" spans="2:12" s="8" customFormat="1" ht="14.4" hidden="1" customHeight="1" x14ac:dyDescent="0.3">
      <c r="B34" s="9"/>
      <c r="E34" s="10" t="s">
        <v>32</v>
      </c>
      <c r="F34" s="21">
        <f>ROUND((SUM(BH118:BH164)),  2)</f>
        <v>0</v>
      </c>
      <c r="I34" s="22">
        <v>0.15</v>
      </c>
      <c r="J34" s="21">
        <f>0</f>
        <v>0</v>
      </c>
      <c r="L34" s="9"/>
    </row>
    <row r="35" spans="2:12" s="8" customFormat="1" ht="14.4" hidden="1" customHeight="1" x14ac:dyDescent="0.3">
      <c r="B35" s="9"/>
      <c r="E35" s="10" t="s">
        <v>33</v>
      </c>
      <c r="F35" s="21">
        <f>ROUND((SUM(BI118:BI164)),  2)</f>
        <v>0</v>
      </c>
      <c r="I35" s="22">
        <v>0</v>
      </c>
      <c r="J35" s="21">
        <f>0</f>
        <v>0</v>
      </c>
      <c r="L35" s="9"/>
    </row>
    <row r="36" spans="2:12" s="8" customFormat="1" ht="6.9" customHeight="1" x14ac:dyDescent="0.3">
      <c r="B36" s="9"/>
      <c r="L36" s="9"/>
    </row>
    <row r="37" spans="2:12" s="8" customFormat="1" ht="25.35" customHeight="1" x14ac:dyDescent="0.3">
      <c r="B37" s="9"/>
      <c r="C37" s="23"/>
      <c r="D37" s="24" t="s">
        <v>34</v>
      </c>
      <c r="E37" s="25"/>
      <c r="F37" s="25"/>
      <c r="G37" s="26" t="s">
        <v>35</v>
      </c>
      <c r="H37" s="27" t="s">
        <v>36</v>
      </c>
      <c r="I37" s="25"/>
      <c r="J37" s="28">
        <f>SUM(J28:J35)</f>
        <v>0</v>
      </c>
      <c r="K37" s="29"/>
      <c r="L37" s="9"/>
    </row>
    <row r="38" spans="2:12" s="8" customFormat="1" ht="14.4" customHeight="1" x14ac:dyDescent="0.3">
      <c r="B38" s="9"/>
      <c r="L38" s="9"/>
    </row>
    <row r="39" spans="2:12" ht="14.4" customHeight="1" x14ac:dyDescent="0.3">
      <c r="B39" s="5"/>
      <c r="L39" s="5"/>
    </row>
    <row r="40" spans="2:12" ht="14.4" customHeight="1" x14ac:dyDescent="0.3">
      <c r="B40" s="5"/>
      <c r="L40" s="5"/>
    </row>
    <row r="41" spans="2:12" ht="14.4" customHeight="1" x14ac:dyDescent="0.3">
      <c r="B41" s="5"/>
      <c r="L41" s="5"/>
    </row>
    <row r="42" spans="2:12" ht="14.4" customHeight="1" x14ac:dyDescent="0.3">
      <c r="B42" s="5"/>
      <c r="L42" s="5"/>
    </row>
    <row r="43" spans="2:12" ht="14.4" customHeight="1" x14ac:dyDescent="0.3">
      <c r="B43" s="5"/>
      <c r="L43" s="5"/>
    </row>
    <row r="44" spans="2:12" ht="14.4" customHeight="1" x14ac:dyDescent="0.3">
      <c r="B44" s="5"/>
      <c r="L44" s="5"/>
    </row>
    <row r="45" spans="2:12" ht="14.4" customHeight="1" x14ac:dyDescent="0.3">
      <c r="B45" s="5"/>
      <c r="L45" s="5"/>
    </row>
    <row r="46" spans="2:12" ht="14.4" customHeight="1" x14ac:dyDescent="0.3">
      <c r="B46" s="5"/>
      <c r="L46" s="5"/>
    </row>
    <row r="47" spans="2:12" ht="14.4" customHeight="1" x14ac:dyDescent="0.3">
      <c r="B47" s="5"/>
      <c r="L47" s="5"/>
    </row>
    <row r="48" spans="2:12" ht="14.4" customHeight="1" x14ac:dyDescent="0.3">
      <c r="B48" s="5"/>
      <c r="L48" s="5"/>
    </row>
    <row r="49" spans="2:12" ht="14.4" customHeight="1" x14ac:dyDescent="0.3">
      <c r="B49" s="5"/>
      <c r="L49" s="5"/>
    </row>
    <row r="50" spans="2:12" s="8" customFormat="1" ht="14.4" customHeight="1" x14ac:dyDescent="0.3">
      <c r="B50" s="9"/>
      <c r="D50" s="30" t="s">
        <v>37</v>
      </c>
      <c r="E50" s="31"/>
      <c r="F50" s="31"/>
      <c r="G50" s="30" t="s">
        <v>38</v>
      </c>
      <c r="H50" s="31"/>
      <c r="I50" s="31"/>
      <c r="J50" s="31"/>
      <c r="K50" s="31"/>
      <c r="L50" s="9"/>
    </row>
    <row r="51" spans="2:12" x14ac:dyDescent="0.3">
      <c r="B51" s="5"/>
      <c r="L51" s="5"/>
    </row>
    <row r="52" spans="2:12" x14ac:dyDescent="0.3">
      <c r="B52" s="5"/>
      <c r="L52" s="5"/>
    </row>
    <row r="53" spans="2:12" x14ac:dyDescent="0.3">
      <c r="B53" s="5"/>
      <c r="L53" s="5"/>
    </row>
    <row r="54" spans="2:12" x14ac:dyDescent="0.3">
      <c r="B54" s="5"/>
      <c r="L54" s="5"/>
    </row>
    <row r="55" spans="2:12" x14ac:dyDescent="0.3">
      <c r="B55" s="5"/>
      <c r="L55" s="5"/>
    </row>
    <row r="56" spans="2:12" x14ac:dyDescent="0.3">
      <c r="B56" s="5"/>
      <c r="L56" s="5"/>
    </row>
    <row r="57" spans="2:12" x14ac:dyDescent="0.3">
      <c r="B57" s="5"/>
      <c r="L57" s="5"/>
    </row>
    <row r="58" spans="2:12" x14ac:dyDescent="0.3">
      <c r="B58" s="5"/>
      <c r="L58" s="5"/>
    </row>
    <row r="59" spans="2:12" x14ac:dyDescent="0.3">
      <c r="B59" s="5"/>
      <c r="L59" s="5"/>
    </row>
    <row r="60" spans="2:12" x14ac:dyDescent="0.3">
      <c r="B60" s="5"/>
      <c r="L60" s="5"/>
    </row>
    <row r="61" spans="2:12" s="8" customFormat="1" x14ac:dyDescent="0.3">
      <c r="B61" s="9"/>
      <c r="D61" s="32" t="s">
        <v>39</v>
      </c>
      <c r="E61" s="33"/>
      <c r="F61" s="34" t="s">
        <v>40</v>
      </c>
      <c r="G61" s="32" t="s">
        <v>39</v>
      </c>
      <c r="H61" s="33"/>
      <c r="I61" s="33"/>
      <c r="J61" s="35" t="s">
        <v>40</v>
      </c>
      <c r="K61" s="33"/>
      <c r="L61" s="9"/>
    </row>
    <row r="62" spans="2:12" x14ac:dyDescent="0.3">
      <c r="B62" s="5"/>
      <c r="L62" s="5"/>
    </row>
    <row r="63" spans="2:12" x14ac:dyDescent="0.3">
      <c r="B63" s="5"/>
      <c r="L63" s="5"/>
    </row>
    <row r="64" spans="2:12" x14ac:dyDescent="0.3">
      <c r="B64" s="5"/>
      <c r="L64" s="5"/>
    </row>
    <row r="65" spans="2:12" s="8" customFormat="1" x14ac:dyDescent="0.3">
      <c r="B65" s="9"/>
      <c r="D65" s="30" t="s">
        <v>41</v>
      </c>
      <c r="E65" s="31"/>
      <c r="F65" s="31"/>
      <c r="G65" s="30" t="s">
        <v>42</v>
      </c>
      <c r="H65" s="31"/>
      <c r="I65" s="31"/>
      <c r="J65" s="31"/>
      <c r="K65" s="31"/>
      <c r="L65" s="9"/>
    </row>
    <row r="66" spans="2:12" x14ac:dyDescent="0.3">
      <c r="B66" s="5"/>
      <c r="L66" s="5"/>
    </row>
    <row r="67" spans="2:12" x14ac:dyDescent="0.3">
      <c r="B67" s="5"/>
      <c r="L67" s="5"/>
    </row>
    <row r="68" spans="2:12" x14ac:dyDescent="0.3">
      <c r="B68" s="5"/>
      <c r="L68" s="5"/>
    </row>
    <row r="69" spans="2:12" x14ac:dyDescent="0.3">
      <c r="B69" s="5"/>
      <c r="L69" s="5"/>
    </row>
    <row r="70" spans="2:12" x14ac:dyDescent="0.3">
      <c r="B70" s="5"/>
      <c r="L70" s="5"/>
    </row>
    <row r="71" spans="2:12" x14ac:dyDescent="0.3">
      <c r="B71" s="5"/>
      <c r="L71" s="5"/>
    </row>
    <row r="72" spans="2:12" x14ac:dyDescent="0.3">
      <c r="B72" s="5"/>
      <c r="L72" s="5"/>
    </row>
    <row r="73" spans="2:12" x14ac:dyDescent="0.3">
      <c r="B73" s="5"/>
      <c r="L73" s="5"/>
    </row>
    <row r="74" spans="2:12" x14ac:dyDescent="0.3">
      <c r="B74" s="5"/>
      <c r="L74" s="5"/>
    </row>
    <row r="75" spans="2:12" x14ac:dyDescent="0.3">
      <c r="B75" s="5"/>
      <c r="L75" s="5"/>
    </row>
    <row r="76" spans="2:12" s="8" customFormat="1" x14ac:dyDescent="0.3">
      <c r="B76" s="9"/>
      <c r="D76" s="32" t="s">
        <v>39</v>
      </c>
      <c r="E76" s="33"/>
      <c r="F76" s="34" t="s">
        <v>40</v>
      </c>
      <c r="G76" s="32" t="s">
        <v>39</v>
      </c>
      <c r="H76" s="33"/>
      <c r="I76" s="33"/>
      <c r="J76" s="35" t="s">
        <v>40</v>
      </c>
      <c r="K76" s="33"/>
      <c r="L76" s="9"/>
    </row>
    <row r="77" spans="2:12" s="8" customFormat="1" ht="14.4" customHeight="1" x14ac:dyDescent="0.3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9"/>
    </row>
    <row r="81" spans="2:47" s="8" customFormat="1" ht="6.9" customHeight="1" x14ac:dyDescent="0.3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9"/>
    </row>
    <row r="82" spans="2:47" s="8" customFormat="1" ht="24.9" customHeight="1" x14ac:dyDescent="0.3">
      <c r="B82" s="9"/>
      <c r="C82" s="6" t="s">
        <v>43</v>
      </c>
      <c r="L82" s="9"/>
    </row>
    <row r="83" spans="2:47" s="8" customFormat="1" ht="6.9" customHeight="1" x14ac:dyDescent="0.3">
      <c r="B83" s="9"/>
      <c r="L83" s="9"/>
    </row>
    <row r="84" spans="2:47" s="8" customFormat="1" ht="12" customHeight="1" x14ac:dyDescent="0.3">
      <c r="B84" s="9"/>
      <c r="C84" s="10" t="s">
        <v>12</v>
      </c>
      <c r="L84" s="9"/>
    </row>
    <row r="85" spans="2:47" s="8" customFormat="1" ht="16.5" customHeight="1" x14ac:dyDescent="0.3">
      <c r="B85" s="9"/>
      <c r="E85" s="122" t="str">
        <f>E7</f>
        <v>Oprava chodníků na Sídlišti 6.května Zubří - 2023</v>
      </c>
      <c r="F85" s="123"/>
      <c r="G85" s="123"/>
      <c r="H85" s="123"/>
      <c r="L85" s="9"/>
    </row>
    <row r="86" spans="2:47" s="8" customFormat="1" ht="6.9" customHeight="1" x14ac:dyDescent="0.3">
      <c r="B86" s="9"/>
      <c r="L86" s="9"/>
    </row>
    <row r="87" spans="2:47" s="8" customFormat="1" ht="12" customHeight="1" x14ac:dyDescent="0.3">
      <c r="B87" s="9"/>
      <c r="C87" s="10" t="s">
        <v>15</v>
      </c>
      <c r="F87" s="11">
        <f>F10</f>
        <v>0</v>
      </c>
      <c r="I87" s="10" t="s">
        <v>16</v>
      </c>
      <c r="J87" s="12" t="str">
        <f>IF(J10="","",J10)</f>
        <v/>
      </c>
      <c r="L87" s="9"/>
    </row>
    <row r="88" spans="2:47" s="8" customFormat="1" ht="6.9" customHeight="1" x14ac:dyDescent="0.3">
      <c r="B88" s="9"/>
      <c r="L88" s="9"/>
    </row>
    <row r="89" spans="2:47" s="8" customFormat="1" ht="15.15" customHeight="1" x14ac:dyDescent="0.3">
      <c r="B89" s="9"/>
      <c r="C89" s="10" t="s">
        <v>17</v>
      </c>
      <c r="F89" s="11" t="str">
        <f>E13</f>
        <v>Město Zubří</v>
      </c>
      <c r="I89" s="10" t="s">
        <v>21</v>
      </c>
      <c r="J89" s="40" t="str">
        <f>E19</f>
        <v xml:space="preserve"> </v>
      </c>
      <c r="L89" s="9"/>
    </row>
    <row r="90" spans="2:47" s="8" customFormat="1" ht="15.15" customHeight="1" x14ac:dyDescent="0.3">
      <c r="B90" s="9"/>
      <c r="C90" s="10" t="s">
        <v>20</v>
      </c>
      <c r="F90" s="11" t="str">
        <f>IF(E16="","",E16)</f>
        <v/>
      </c>
      <c r="I90" s="10" t="s">
        <v>22</v>
      </c>
      <c r="J90" s="40"/>
      <c r="L90" s="9"/>
    </row>
    <row r="91" spans="2:47" s="8" customFormat="1" ht="10.35" customHeight="1" x14ac:dyDescent="0.3">
      <c r="B91" s="9"/>
      <c r="L91" s="9"/>
    </row>
    <row r="92" spans="2:47" s="8" customFormat="1" ht="29.25" customHeight="1" x14ac:dyDescent="0.3">
      <c r="B92" s="9"/>
      <c r="C92" s="41" t="s">
        <v>44</v>
      </c>
      <c r="D92" s="23"/>
      <c r="E92" s="23"/>
      <c r="F92" s="23"/>
      <c r="G92" s="23"/>
      <c r="H92" s="23"/>
      <c r="I92" s="23"/>
      <c r="J92" s="42" t="s">
        <v>45</v>
      </c>
      <c r="K92" s="23"/>
      <c r="L92" s="9"/>
    </row>
    <row r="93" spans="2:47" s="8" customFormat="1" ht="10.35" customHeight="1" x14ac:dyDescent="0.3">
      <c r="B93" s="9"/>
      <c r="L93" s="9"/>
    </row>
    <row r="94" spans="2:47" s="8" customFormat="1" ht="22.95" customHeight="1" x14ac:dyDescent="0.3">
      <c r="B94" s="9"/>
      <c r="C94" s="43" t="s">
        <v>46</v>
      </c>
      <c r="J94" s="18">
        <f>J118</f>
        <v>0</v>
      </c>
      <c r="L94" s="9"/>
      <c r="AU94" s="1" t="s">
        <v>47</v>
      </c>
    </row>
    <row r="95" spans="2:47" s="44" customFormat="1" ht="24.9" customHeight="1" x14ac:dyDescent="0.3">
      <c r="B95" s="45"/>
      <c r="D95" s="46" t="s">
        <v>48</v>
      </c>
      <c r="E95" s="47"/>
      <c r="F95" s="47"/>
      <c r="G95" s="47"/>
      <c r="H95" s="47"/>
      <c r="I95" s="47"/>
      <c r="J95" s="48">
        <f>J119</f>
        <v>0</v>
      </c>
      <c r="L95" s="45"/>
    </row>
    <row r="96" spans="2:47" s="49" customFormat="1" ht="19.95" customHeight="1" x14ac:dyDescent="0.3">
      <c r="B96" s="50"/>
      <c r="D96" s="51" t="s">
        <v>49</v>
      </c>
      <c r="E96" s="52"/>
      <c r="F96" s="52"/>
      <c r="G96" s="52"/>
      <c r="H96" s="52"/>
      <c r="I96" s="52"/>
      <c r="J96" s="53">
        <f>J120</f>
        <v>0</v>
      </c>
      <c r="L96" s="50"/>
    </row>
    <row r="97" spans="2:12" s="49" customFormat="1" ht="19.95" customHeight="1" x14ac:dyDescent="0.3">
      <c r="B97" s="50"/>
      <c r="D97" s="51" t="s">
        <v>50</v>
      </c>
      <c r="E97" s="52"/>
      <c r="F97" s="52"/>
      <c r="G97" s="52"/>
      <c r="H97" s="52"/>
      <c r="I97" s="52"/>
      <c r="J97" s="53">
        <f>J126</f>
        <v>0</v>
      </c>
      <c r="L97" s="50"/>
    </row>
    <row r="98" spans="2:12" s="49" customFormat="1" ht="19.95" customHeight="1" x14ac:dyDescent="0.3">
      <c r="B98" s="50"/>
      <c r="D98" s="51" t="s">
        <v>51</v>
      </c>
      <c r="E98" s="52"/>
      <c r="F98" s="52"/>
      <c r="G98" s="52"/>
      <c r="H98" s="52"/>
      <c r="I98" s="52"/>
      <c r="J98" s="53">
        <f>J139</f>
        <v>0</v>
      </c>
      <c r="L98" s="50"/>
    </row>
    <row r="99" spans="2:12" s="49" customFormat="1" ht="19.95" customHeight="1" x14ac:dyDescent="0.3">
      <c r="B99" s="50"/>
      <c r="D99" s="51" t="s">
        <v>52</v>
      </c>
      <c r="E99" s="52"/>
      <c r="F99" s="52"/>
      <c r="G99" s="52"/>
      <c r="H99" s="52"/>
      <c r="I99" s="52"/>
      <c r="J99" s="53">
        <f>J149</f>
        <v>0</v>
      </c>
      <c r="L99" s="50"/>
    </row>
    <row r="100" spans="2:12" s="49" customFormat="1" ht="19.95" customHeight="1" x14ac:dyDescent="0.3">
      <c r="B100" s="50"/>
      <c r="D100" s="51" t="s">
        <v>53</v>
      </c>
      <c r="E100" s="52"/>
      <c r="F100" s="52"/>
      <c r="G100" s="52"/>
      <c r="H100" s="52"/>
      <c r="I100" s="52"/>
      <c r="J100" s="53">
        <f>J163</f>
        <v>0</v>
      </c>
      <c r="L100" s="50"/>
    </row>
    <row r="101" spans="2:12" s="8" customFormat="1" ht="21.75" customHeight="1" x14ac:dyDescent="0.3">
      <c r="B101" s="9"/>
      <c r="L101" s="9"/>
    </row>
    <row r="102" spans="2:12" s="8" customFormat="1" ht="6.9" customHeight="1" x14ac:dyDescent="0.3"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9"/>
    </row>
    <row r="106" spans="2:12" s="8" customFormat="1" ht="6.9" customHeight="1" x14ac:dyDescent="0.3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9"/>
    </row>
    <row r="107" spans="2:12" s="8" customFormat="1" ht="24.9" customHeight="1" x14ac:dyDescent="0.3">
      <c r="B107" s="9"/>
      <c r="C107" s="6" t="s">
        <v>54</v>
      </c>
      <c r="L107" s="9"/>
    </row>
    <row r="108" spans="2:12" s="8" customFormat="1" ht="6.9" customHeight="1" x14ac:dyDescent="0.3">
      <c r="B108" s="9"/>
      <c r="L108" s="9"/>
    </row>
    <row r="109" spans="2:12" s="8" customFormat="1" ht="12" customHeight="1" x14ac:dyDescent="0.3">
      <c r="B109" s="9"/>
      <c r="C109" s="10" t="s">
        <v>12</v>
      </c>
      <c r="L109" s="9"/>
    </row>
    <row r="110" spans="2:12" s="8" customFormat="1" ht="16.5" customHeight="1" x14ac:dyDescent="0.3">
      <c r="B110" s="9"/>
      <c r="E110" s="122" t="str">
        <f>E7</f>
        <v>Oprava chodníků na Sídlišti 6.května Zubří - 2023</v>
      </c>
      <c r="F110" s="123"/>
      <c r="G110" s="123"/>
      <c r="H110" s="123"/>
      <c r="L110" s="9"/>
    </row>
    <row r="111" spans="2:12" s="8" customFormat="1" ht="6.9" customHeight="1" x14ac:dyDescent="0.3">
      <c r="B111" s="9"/>
      <c r="L111" s="9"/>
    </row>
    <row r="112" spans="2:12" s="8" customFormat="1" ht="12" customHeight="1" x14ac:dyDescent="0.3">
      <c r="B112" s="9"/>
      <c r="C112" s="10" t="s">
        <v>15</v>
      </c>
      <c r="F112" s="11">
        <f>F10</f>
        <v>0</v>
      </c>
      <c r="I112" s="10" t="s">
        <v>16</v>
      </c>
      <c r="J112" s="12" t="str">
        <f>IF(J10="","",J10)</f>
        <v/>
      </c>
      <c r="L112" s="9"/>
    </row>
    <row r="113" spans="2:65" s="8" customFormat="1" ht="6.9" customHeight="1" x14ac:dyDescent="0.3">
      <c r="B113" s="9"/>
      <c r="L113" s="9"/>
    </row>
    <row r="114" spans="2:65" s="8" customFormat="1" ht="15.15" customHeight="1" x14ac:dyDescent="0.3">
      <c r="B114" s="9"/>
      <c r="C114" s="10" t="s">
        <v>17</v>
      </c>
      <c r="F114" s="11" t="str">
        <f>E13</f>
        <v>Město Zubří</v>
      </c>
      <c r="I114" s="10" t="s">
        <v>21</v>
      </c>
      <c r="J114" s="40" t="str">
        <f>E19</f>
        <v xml:space="preserve"> </v>
      </c>
      <c r="L114" s="9"/>
    </row>
    <row r="115" spans="2:65" s="8" customFormat="1" ht="15.15" customHeight="1" x14ac:dyDescent="0.3">
      <c r="B115" s="9"/>
      <c r="C115" s="10" t="s">
        <v>20</v>
      </c>
      <c r="F115" s="11" t="str">
        <f>IF(E16="","",E16)</f>
        <v/>
      </c>
      <c r="I115" s="10" t="s">
        <v>22</v>
      </c>
      <c r="J115" s="40"/>
      <c r="L115" s="9"/>
    </row>
    <row r="116" spans="2:65" s="8" customFormat="1" ht="10.35" customHeight="1" x14ac:dyDescent="0.3">
      <c r="B116" s="9"/>
      <c r="L116" s="9"/>
    </row>
    <row r="117" spans="2:65" s="54" customFormat="1" ht="29.25" customHeight="1" x14ac:dyDescent="0.3">
      <c r="B117" s="55"/>
      <c r="C117" s="56" t="s">
        <v>55</v>
      </c>
      <c r="D117" s="57" t="s">
        <v>56</v>
      </c>
      <c r="E117" s="57" t="s">
        <v>57</v>
      </c>
      <c r="F117" s="57" t="s">
        <v>58</v>
      </c>
      <c r="G117" s="57" t="s">
        <v>59</v>
      </c>
      <c r="H117" s="57" t="s">
        <v>60</v>
      </c>
      <c r="I117" s="57" t="s">
        <v>61</v>
      </c>
      <c r="J117" s="57" t="s">
        <v>45</v>
      </c>
      <c r="K117" s="58" t="s">
        <v>62</v>
      </c>
      <c r="L117" s="55"/>
      <c r="M117" s="59" t="s">
        <v>2</v>
      </c>
      <c r="N117" s="60" t="s">
        <v>28</v>
      </c>
      <c r="O117" s="60" t="s">
        <v>63</v>
      </c>
      <c r="P117" s="60" t="s">
        <v>64</v>
      </c>
      <c r="Q117" s="60" t="s">
        <v>65</v>
      </c>
      <c r="R117" s="60" t="s">
        <v>66</v>
      </c>
      <c r="S117" s="60" t="s">
        <v>67</v>
      </c>
      <c r="T117" s="61" t="s">
        <v>68</v>
      </c>
    </row>
    <row r="118" spans="2:65" s="8" customFormat="1" ht="22.95" customHeight="1" x14ac:dyDescent="0.3">
      <c r="B118" s="9"/>
      <c r="C118" s="62" t="s">
        <v>69</v>
      </c>
      <c r="J118" s="63"/>
      <c r="L118" s="9"/>
      <c r="M118" s="64"/>
      <c r="N118" s="16"/>
      <c r="O118" s="16"/>
      <c r="P118" s="65">
        <f>P119</f>
        <v>0</v>
      </c>
      <c r="Q118" s="16"/>
      <c r="R118" s="121">
        <f>R119</f>
        <v>832.27479359999984</v>
      </c>
      <c r="S118" s="16"/>
      <c r="T118" s="65">
        <f>T119</f>
        <v>735.95499999999993</v>
      </c>
      <c r="AT118" s="1" t="s">
        <v>70</v>
      </c>
      <c r="AU118" s="1" t="s">
        <v>47</v>
      </c>
      <c r="BK118" s="66">
        <f>BK119</f>
        <v>0</v>
      </c>
    </row>
    <row r="119" spans="2:65" s="67" customFormat="1" ht="25.95" customHeight="1" x14ac:dyDescent="0.25">
      <c r="B119" s="68"/>
      <c r="D119" s="69" t="s">
        <v>70</v>
      </c>
      <c r="E119" s="70" t="s">
        <v>71</v>
      </c>
      <c r="F119" s="70" t="s">
        <v>72</v>
      </c>
      <c r="I119" s="71"/>
      <c r="J119" s="72"/>
      <c r="L119" s="68"/>
      <c r="M119" s="73"/>
      <c r="P119" s="74">
        <f>P120+P126+P139+P149+P163</f>
        <v>0</v>
      </c>
      <c r="R119" s="74">
        <f>R120+R126+R139+R149+R163</f>
        <v>832.27479359999984</v>
      </c>
      <c r="T119" s="74">
        <f>T120+T126+T139+T149+T163</f>
        <v>735.95499999999993</v>
      </c>
      <c r="AR119" s="69" t="s">
        <v>73</v>
      </c>
      <c r="AT119" s="76" t="s">
        <v>70</v>
      </c>
      <c r="AU119" s="76" t="s">
        <v>74</v>
      </c>
      <c r="AY119" s="69" t="s">
        <v>75</v>
      </c>
      <c r="BK119" s="77">
        <f>BK120+BK126+BK139+BK149+BK163</f>
        <v>0</v>
      </c>
    </row>
    <row r="120" spans="2:65" s="67" customFormat="1" ht="22.95" customHeight="1" x14ac:dyDescent="0.25">
      <c r="B120" s="68"/>
      <c r="D120" s="69" t="s">
        <v>70</v>
      </c>
      <c r="E120" s="78" t="s">
        <v>73</v>
      </c>
      <c r="F120" s="78" t="s">
        <v>76</v>
      </c>
      <c r="I120" s="71"/>
      <c r="J120" s="79"/>
      <c r="L120" s="68"/>
      <c r="M120" s="73"/>
      <c r="P120" s="74">
        <f>SUM(P121:P125)</f>
        <v>0</v>
      </c>
      <c r="R120" s="74">
        <f>SUM(R121:R125)</f>
        <v>0</v>
      </c>
      <c r="T120" s="75">
        <f>SUM(T121:T125)</f>
        <v>735.95499999999993</v>
      </c>
      <c r="AR120" s="69" t="s">
        <v>73</v>
      </c>
      <c r="AT120" s="76" t="s">
        <v>70</v>
      </c>
      <c r="AU120" s="76" t="s">
        <v>73</v>
      </c>
      <c r="AY120" s="69" t="s">
        <v>75</v>
      </c>
      <c r="BK120" s="77">
        <f>SUM(BK121:BK125)</f>
        <v>0</v>
      </c>
    </row>
    <row r="121" spans="2:65" s="8" customFormat="1" ht="33" customHeight="1" x14ac:dyDescent="0.2">
      <c r="B121" s="9"/>
      <c r="C121" s="80">
        <v>1</v>
      </c>
      <c r="D121" s="80" t="s">
        <v>77</v>
      </c>
      <c r="E121" s="81" t="s">
        <v>169</v>
      </c>
      <c r="F121" s="82" t="s">
        <v>170</v>
      </c>
      <c r="G121" s="83" t="s">
        <v>78</v>
      </c>
      <c r="H121" s="84">
        <v>797</v>
      </c>
      <c r="I121" s="85"/>
      <c r="J121" s="86"/>
      <c r="K121" s="82"/>
      <c r="L121" s="9"/>
      <c r="M121" s="87" t="s">
        <v>2</v>
      </c>
      <c r="N121" s="88" t="s">
        <v>29</v>
      </c>
      <c r="P121" s="89">
        <f>O121*H121</f>
        <v>0</v>
      </c>
      <c r="Q121" s="89">
        <v>0</v>
      </c>
      <c r="R121" s="89">
        <f>Q121*H121</f>
        <v>0</v>
      </c>
      <c r="S121" s="89">
        <v>0.255</v>
      </c>
      <c r="T121" s="120">
        <f>S121*H121</f>
        <v>203.23500000000001</v>
      </c>
      <c r="W121" s="67"/>
      <c r="AR121" s="91" t="s">
        <v>79</v>
      </c>
      <c r="AT121" s="91" t="s">
        <v>77</v>
      </c>
      <c r="AU121" s="91" t="s">
        <v>4</v>
      </c>
      <c r="AY121" s="1" t="s">
        <v>75</v>
      </c>
      <c r="BE121" s="92">
        <f>IF(N121="základní",J121,0)</f>
        <v>0</v>
      </c>
      <c r="BF121" s="92">
        <f>IF(N121="snížená",J121,0)</f>
        <v>0</v>
      </c>
      <c r="BG121" s="92">
        <f>IF(N121="zákl. přenesená",J121,0)</f>
        <v>0</v>
      </c>
      <c r="BH121" s="92">
        <f>IF(N121="sníž. přenesená",J121,0)</f>
        <v>0</v>
      </c>
      <c r="BI121" s="92">
        <f>IF(N121="nulová",J121,0)</f>
        <v>0</v>
      </c>
      <c r="BJ121" s="1" t="s">
        <v>73</v>
      </c>
      <c r="BK121" s="92">
        <f>ROUND(I121*H121,2)</f>
        <v>0</v>
      </c>
      <c r="BL121" s="1" t="s">
        <v>79</v>
      </c>
      <c r="BM121" s="91" t="s">
        <v>80</v>
      </c>
    </row>
    <row r="122" spans="2:65" s="8" customFormat="1" ht="22.8" x14ac:dyDescent="0.2">
      <c r="B122" s="9"/>
      <c r="C122" s="80">
        <v>2</v>
      </c>
      <c r="D122" s="80" t="s">
        <v>77</v>
      </c>
      <c r="E122" s="81" t="s">
        <v>159</v>
      </c>
      <c r="F122" s="82" t="s">
        <v>160</v>
      </c>
      <c r="G122" s="83" t="s">
        <v>78</v>
      </c>
      <c r="H122" s="84">
        <v>797</v>
      </c>
      <c r="I122" s="85"/>
      <c r="J122" s="86"/>
      <c r="K122" s="82"/>
      <c r="L122" s="9"/>
      <c r="M122" s="87" t="s">
        <v>2</v>
      </c>
      <c r="N122" s="88" t="s">
        <v>29</v>
      </c>
      <c r="P122" s="89">
        <f>O122*H122</f>
        <v>0</v>
      </c>
      <c r="Q122" s="89">
        <v>0</v>
      </c>
      <c r="R122" s="89">
        <f>Q122*H122</f>
        <v>0</v>
      </c>
      <c r="S122" s="89">
        <v>0.44</v>
      </c>
      <c r="T122" s="119">
        <f>S122*H122</f>
        <v>350.68</v>
      </c>
      <c r="W122" s="67"/>
      <c r="AR122" s="91" t="s">
        <v>79</v>
      </c>
      <c r="AT122" s="91" t="s">
        <v>77</v>
      </c>
      <c r="AU122" s="91" t="s">
        <v>4</v>
      </c>
      <c r="AY122" s="1" t="s">
        <v>75</v>
      </c>
      <c r="BE122" s="92">
        <f>IF(N122="základní",J122,0)</f>
        <v>0</v>
      </c>
      <c r="BF122" s="92">
        <f>IF(N122="snížená",J122,0)</f>
        <v>0</v>
      </c>
      <c r="BG122" s="92">
        <f>IF(N122="zákl. přenesená",J122,0)</f>
        <v>0</v>
      </c>
      <c r="BH122" s="92">
        <f>IF(N122="sníž. přenesená",J122,0)</f>
        <v>0</v>
      </c>
      <c r="BI122" s="92">
        <f>IF(N122="nulová",J122,0)</f>
        <v>0</v>
      </c>
      <c r="BJ122" s="1" t="s">
        <v>73</v>
      </c>
      <c r="BK122" s="92">
        <f>ROUND(I122*H122,2)</f>
        <v>0</v>
      </c>
      <c r="BL122" s="1" t="s">
        <v>79</v>
      </c>
      <c r="BM122" s="91" t="s">
        <v>83</v>
      </c>
    </row>
    <row r="123" spans="2:65" s="8" customFormat="1" ht="16.5" customHeight="1" x14ac:dyDescent="0.2">
      <c r="B123" s="9"/>
      <c r="C123" s="80">
        <v>3</v>
      </c>
      <c r="D123" s="80" t="s">
        <v>77</v>
      </c>
      <c r="E123" s="81" t="s">
        <v>86</v>
      </c>
      <c r="F123" s="82" t="s">
        <v>87</v>
      </c>
      <c r="G123" s="83" t="s">
        <v>85</v>
      </c>
      <c r="H123" s="84">
        <v>888</v>
      </c>
      <c r="I123" s="85"/>
      <c r="J123" s="86"/>
      <c r="K123" s="82"/>
      <c r="L123" s="9"/>
      <c r="M123" s="87" t="s">
        <v>2</v>
      </c>
      <c r="N123" s="88" t="s">
        <v>29</v>
      </c>
      <c r="P123" s="89">
        <f>O123*H123</f>
        <v>0</v>
      </c>
      <c r="Q123" s="89">
        <v>0</v>
      </c>
      <c r="R123" s="89">
        <f>Q123*H123</f>
        <v>0</v>
      </c>
      <c r="S123" s="89">
        <v>0.20499999999999999</v>
      </c>
      <c r="T123" s="120">
        <f>S123*H123</f>
        <v>182.04</v>
      </c>
      <c r="W123" s="67"/>
      <c r="AR123" s="91" t="s">
        <v>79</v>
      </c>
      <c r="AT123" s="91" t="s">
        <v>77</v>
      </c>
      <c r="AU123" s="91" t="s">
        <v>4</v>
      </c>
      <c r="AY123" s="1" t="s">
        <v>75</v>
      </c>
      <c r="BE123" s="92">
        <f>IF(N123="základní",J123,0)</f>
        <v>0</v>
      </c>
      <c r="BF123" s="92">
        <f>IF(N123="snížená",J123,0)</f>
        <v>0</v>
      </c>
      <c r="BG123" s="92">
        <f>IF(N123="zákl. přenesená",J123,0)</f>
        <v>0</v>
      </c>
      <c r="BH123" s="92">
        <f>IF(N123="sníž. přenesená",J123,0)</f>
        <v>0</v>
      </c>
      <c r="BI123" s="92">
        <f>IF(N123="nulová",J123,0)</f>
        <v>0</v>
      </c>
      <c r="BJ123" s="1" t="s">
        <v>73</v>
      </c>
      <c r="BK123" s="92">
        <f>ROUND(I123*H123,2)</f>
        <v>0</v>
      </c>
      <c r="BL123" s="1" t="s">
        <v>79</v>
      </c>
      <c r="BM123" s="91" t="s">
        <v>88</v>
      </c>
    </row>
    <row r="124" spans="2:65" s="8" customFormat="1" ht="22.8" x14ac:dyDescent="0.2">
      <c r="B124" s="9"/>
      <c r="C124" s="80">
        <v>4</v>
      </c>
      <c r="D124" s="80" t="s">
        <v>77</v>
      </c>
      <c r="E124" s="81" t="s">
        <v>91</v>
      </c>
      <c r="F124" s="82" t="s">
        <v>92</v>
      </c>
      <c r="G124" s="83" t="s">
        <v>78</v>
      </c>
      <c r="H124" s="84">
        <v>797</v>
      </c>
      <c r="I124" s="85"/>
      <c r="J124" s="86"/>
      <c r="K124" s="82"/>
      <c r="L124" s="9"/>
      <c r="M124" s="87" t="s">
        <v>2</v>
      </c>
      <c r="N124" s="88" t="s">
        <v>29</v>
      </c>
      <c r="P124" s="89">
        <f>O124*H124</f>
        <v>0</v>
      </c>
      <c r="Q124" s="89">
        <v>0</v>
      </c>
      <c r="R124" s="89">
        <f>Q124*H124</f>
        <v>0</v>
      </c>
      <c r="S124" s="89">
        <v>0</v>
      </c>
      <c r="T124" s="90">
        <f>S124*H124</f>
        <v>0</v>
      </c>
      <c r="W124" s="67"/>
      <c r="AR124" s="91" t="s">
        <v>79</v>
      </c>
      <c r="AT124" s="91" t="s">
        <v>77</v>
      </c>
      <c r="AU124" s="91" t="s">
        <v>4</v>
      </c>
      <c r="AY124" s="1" t="s">
        <v>75</v>
      </c>
      <c r="BE124" s="92">
        <f>IF(N124="základní",J124,0)</f>
        <v>0</v>
      </c>
      <c r="BF124" s="92">
        <f>IF(N124="snížená",J124,0)</f>
        <v>0</v>
      </c>
      <c r="BG124" s="92">
        <f>IF(N124="zákl. přenesená",J124,0)</f>
        <v>0</v>
      </c>
      <c r="BH124" s="92">
        <f>IF(N124="sníž. přenesená",J124,0)</f>
        <v>0</v>
      </c>
      <c r="BI124" s="92">
        <f>IF(N124="nulová",J124,0)</f>
        <v>0</v>
      </c>
      <c r="BJ124" s="1" t="s">
        <v>73</v>
      </c>
      <c r="BK124" s="92">
        <f>ROUND(I124*H124,2)</f>
        <v>0</v>
      </c>
      <c r="BL124" s="1" t="s">
        <v>79</v>
      </c>
      <c r="BM124" s="91" t="s">
        <v>93</v>
      </c>
    </row>
    <row r="125" spans="2:65" s="93" customFormat="1" ht="10.199999999999999" x14ac:dyDescent="0.2">
      <c r="B125" s="94"/>
      <c r="D125" s="95" t="s">
        <v>81</v>
      </c>
      <c r="E125" s="96" t="s">
        <v>2</v>
      </c>
      <c r="F125" s="97" t="s">
        <v>168</v>
      </c>
      <c r="H125" s="98">
        <v>1035</v>
      </c>
      <c r="I125" s="99"/>
      <c r="L125" s="94"/>
      <c r="M125" s="100"/>
      <c r="T125" s="101"/>
      <c r="W125" s="67"/>
      <c r="AT125" s="96" t="s">
        <v>81</v>
      </c>
      <c r="AU125" s="96" t="s">
        <v>4</v>
      </c>
      <c r="AV125" s="93" t="s">
        <v>4</v>
      </c>
      <c r="AW125" s="93" t="s">
        <v>82</v>
      </c>
      <c r="AX125" s="93" t="s">
        <v>73</v>
      </c>
      <c r="AY125" s="96" t="s">
        <v>75</v>
      </c>
    </row>
    <row r="126" spans="2:65" s="67" customFormat="1" ht="22.95" customHeight="1" x14ac:dyDescent="0.25">
      <c r="B126" s="68"/>
      <c r="D126" s="69" t="s">
        <v>70</v>
      </c>
      <c r="E126" s="78" t="s">
        <v>84</v>
      </c>
      <c r="F126" s="78" t="s">
        <v>95</v>
      </c>
      <c r="I126" s="71"/>
      <c r="J126" s="79"/>
      <c r="L126" s="68"/>
      <c r="M126" s="73"/>
      <c r="P126" s="74">
        <f>SUM(P127:P135)</f>
        <v>0</v>
      </c>
      <c r="Q126" s="74"/>
      <c r="R126" s="74">
        <f>SUM(R127:R138)</f>
        <v>604.6665999999999</v>
      </c>
      <c r="S126" s="74">
        <f>SUM(S127:S135)</f>
        <v>0</v>
      </c>
      <c r="T126" s="74">
        <f>SUM(T127:T138)</f>
        <v>0</v>
      </c>
      <c r="AR126" s="69" t="s">
        <v>73</v>
      </c>
      <c r="AT126" s="76" t="s">
        <v>70</v>
      </c>
      <c r="AU126" s="76" t="s">
        <v>73</v>
      </c>
      <c r="AY126" s="69" t="s">
        <v>75</v>
      </c>
      <c r="BK126" s="77">
        <f>SUM(BK127:BK138)</f>
        <v>0</v>
      </c>
    </row>
    <row r="127" spans="2:65" s="8" customFormat="1" ht="16.5" customHeight="1" x14ac:dyDescent="0.3">
      <c r="B127" s="9"/>
      <c r="C127" s="80" t="s">
        <v>96</v>
      </c>
      <c r="D127" s="80" t="s">
        <v>77</v>
      </c>
      <c r="E127" s="81" t="s">
        <v>97</v>
      </c>
      <c r="F127" s="82" t="s">
        <v>98</v>
      </c>
      <c r="G127" s="83" t="s">
        <v>78</v>
      </c>
      <c r="H127" s="84">
        <v>266.39999999999998</v>
      </c>
      <c r="I127" s="85"/>
      <c r="J127" s="86"/>
      <c r="K127" s="82"/>
      <c r="L127" s="9"/>
      <c r="M127" s="87" t="s">
        <v>2</v>
      </c>
      <c r="N127" s="88" t="s">
        <v>29</v>
      </c>
      <c r="P127" s="89">
        <f>O127*H127</f>
        <v>0</v>
      </c>
      <c r="Q127" s="89">
        <v>0.23</v>
      </c>
      <c r="R127" s="89">
        <f>Q127*H127</f>
        <v>61.271999999999998</v>
      </c>
      <c r="S127" s="89">
        <v>0</v>
      </c>
      <c r="T127" s="90">
        <f>S127*H127</f>
        <v>0</v>
      </c>
      <c r="AR127" s="91" t="s">
        <v>79</v>
      </c>
      <c r="AT127" s="91" t="s">
        <v>77</v>
      </c>
      <c r="AU127" s="91" t="s">
        <v>4</v>
      </c>
      <c r="AY127" s="1" t="s">
        <v>75</v>
      </c>
      <c r="BE127" s="92">
        <f>IF(N127="základní",J127,0)</f>
        <v>0</v>
      </c>
      <c r="BF127" s="92">
        <f>IF(N127="snížená",J127,0)</f>
        <v>0</v>
      </c>
      <c r="BG127" s="92">
        <f>IF(N127="zákl. přenesená",J127,0)</f>
        <v>0</v>
      </c>
      <c r="BH127" s="92">
        <f>IF(N127="sníž. přenesená",J127,0)</f>
        <v>0</v>
      </c>
      <c r="BI127" s="92">
        <f>IF(N127="nulová",J127,0)</f>
        <v>0</v>
      </c>
      <c r="BJ127" s="1" t="s">
        <v>73</v>
      </c>
      <c r="BK127" s="92">
        <f>ROUND(I127*H127,2)</f>
        <v>0</v>
      </c>
      <c r="BL127" s="1" t="s">
        <v>79</v>
      </c>
      <c r="BM127" s="91" t="s">
        <v>99</v>
      </c>
    </row>
    <row r="128" spans="2:65" s="102" customFormat="1" ht="10.199999999999999" x14ac:dyDescent="0.3">
      <c r="B128" s="103"/>
      <c r="D128" s="95" t="s">
        <v>81</v>
      </c>
      <c r="E128" s="104" t="s">
        <v>2</v>
      </c>
      <c r="F128" s="105" t="s">
        <v>100</v>
      </c>
      <c r="H128" s="104" t="s">
        <v>2</v>
      </c>
      <c r="I128" s="106"/>
      <c r="L128" s="103"/>
      <c r="M128" s="107"/>
      <c r="T128" s="108"/>
      <c r="AT128" s="104" t="s">
        <v>81</v>
      </c>
      <c r="AU128" s="104" t="s">
        <v>4</v>
      </c>
      <c r="AV128" s="102" t="s">
        <v>73</v>
      </c>
      <c r="AW128" s="102" t="s">
        <v>82</v>
      </c>
      <c r="AX128" s="102" t="s">
        <v>74</v>
      </c>
      <c r="AY128" s="104" t="s">
        <v>75</v>
      </c>
    </row>
    <row r="129" spans="2:65" s="93" customFormat="1" ht="10.199999999999999" x14ac:dyDescent="0.3">
      <c r="B129" s="94"/>
      <c r="D129" s="95" t="s">
        <v>81</v>
      </c>
      <c r="E129" s="96" t="s">
        <v>2</v>
      </c>
      <c r="F129" s="97" t="s">
        <v>172</v>
      </c>
      <c r="H129" s="98">
        <v>266.39999999999998</v>
      </c>
      <c r="I129" s="99"/>
      <c r="L129" s="94"/>
      <c r="M129" s="100"/>
      <c r="T129" s="101"/>
      <c r="AT129" s="96" t="s">
        <v>81</v>
      </c>
      <c r="AU129" s="96" t="s">
        <v>4</v>
      </c>
      <c r="AV129" s="93" t="s">
        <v>4</v>
      </c>
      <c r="AW129" s="93" t="s">
        <v>82</v>
      </c>
      <c r="AX129" s="93" t="s">
        <v>74</v>
      </c>
      <c r="AY129" s="96" t="s">
        <v>75</v>
      </c>
    </row>
    <row r="130" spans="2:65" s="8" customFormat="1" ht="16.5" customHeight="1" x14ac:dyDescent="0.3">
      <c r="B130" s="9"/>
      <c r="C130" s="80">
        <v>20</v>
      </c>
      <c r="D130" s="80" t="s">
        <v>77</v>
      </c>
      <c r="E130" s="81" t="s">
        <v>101</v>
      </c>
      <c r="F130" s="82" t="s">
        <v>102</v>
      </c>
      <c r="G130" s="83" t="s">
        <v>78</v>
      </c>
      <c r="H130" s="84">
        <v>797</v>
      </c>
      <c r="I130" s="85"/>
      <c r="J130" s="86"/>
      <c r="K130" s="82"/>
      <c r="L130" s="9"/>
      <c r="M130" s="87" t="s">
        <v>2</v>
      </c>
      <c r="N130" s="88" t="s">
        <v>29</v>
      </c>
      <c r="P130" s="89">
        <f>O130*H130</f>
        <v>0</v>
      </c>
      <c r="Q130" s="89">
        <v>0.46</v>
      </c>
      <c r="R130" s="89">
        <f>Q130*H130</f>
        <v>366.62</v>
      </c>
      <c r="S130" s="89">
        <v>0</v>
      </c>
      <c r="T130" s="90">
        <f>S130*H130</f>
        <v>0</v>
      </c>
      <c r="AR130" s="91" t="s">
        <v>79</v>
      </c>
      <c r="AT130" s="91" t="s">
        <v>77</v>
      </c>
      <c r="AU130" s="91" t="s">
        <v>4</v>
      </c>
      <c r="AY130" s="1" t="s">
        <v>75</v>
      </c>
      <c r="BE130" s="92">
        <f>IF(N130="základní",J130,0)</f>
        <v>0</v>
      </c>
      <c r="BF130" s="92">
        <f>IF(N130="snížená",J130,0)</f>
        <v>0</v>
      </c>
      <c r="BG130" s="92">
        <f>IF(N130="zákl. přenesená",J130,0)</f>
        <v>0</v>
      </c>
      <c r="BH130" s="92">
        <f>IF(N130="sníž. přenesená",J130,0)</f>
        <v>0</v>
      </c>
      <c r="BI130" s="92">
        <f>IF(N130="nulová",J130,0)</f>
        <v>0</v>
      </c>
      <c r="BJ130" s="1" t="s">
        <v>73</v>
      </c>
      <c r="BK130" s="92">
        <f>ROUND(I130*H130,2)</f>
        <v>0</v>
      </c>
      <c r="BL130" s="1" t="s">
        <v>79</v>
      </c>
      <c r="BM130" s="91" t="s">
        <v>103</v>
      </c>
    </row>
    <row r="131" spans="2:65" s="93" customFormat="1" ht="10.199999999999999" x14ac:dyDescent="0.3">
      <c r="B131" s="94"/>
      <c r="D131" s="95" t="s">
        <v>81</v>
      </c>
      <c r="E131" s="96" t="s">
        <v>2</v>
      </c>
      <c r="F131" s="97">
        <v>797</v>
      </c>
      <c r="H131" s="98">
        <v>797</v>
      </c>
      <c r="I131" s="99"/>
      <c r="L131" s="94"/>
      <c r="M131" s="100"/>
      <c r="T131" s="101"/>
      <c r="AT131" s="96" t="s">
        <v>81</v>
      </c>
      <c r="AU131" s="96" t="s">
        <v>4</v>
      </c>
      <c r="AV131" s="93" t="s">
        <v>4</v>
      </c>
      <c r="AW131" s="93" t="s">
        <v>82</v>
      </c>
      <c r="AX131" s="93" t="s">
        <v>73</v>
      </c>
      <c r="AY131" s="96" t="s">
        <v>75</v>
      </c>
    </row>
    <row r="132" spans="2:65" s="8" customFormat="1" ht="57" x14ac:dyDescent="0.3">
      <c r="B132" s="9"/>
      <c r="C132" s="80" t="s">
        <v>104</v>
      </c>
      <c r="D132" s="80" t="s">
        <v>77</v>
      </c>
      <c r="E132" s="81" t="s">
        <v>105</v>
      </c>
      <c r="F132" s="82" t="s">
        <v>106</v>
      </c>
      <c r="G132" s="83" t="s">
        <v>78</v>
      </c>
      <c r="H132" s="84">
        <v>797</v>
      </c>
      <c r="I132" s="85"/>
      <c r="J132" s="86"/>
      <c r="K132" s="82"/>
      <c r="L132" s="9"/>
      <c r="M132" s="87" t="s">
        <v>2</v>
      </c>
      <c r="N132" s="88" t="s">
        <v>29</v>
      </c>
      <c r="P132" s="89">
        <f>O132*H132</f>
        <v>0</v>
      </c>
      <c r="Q132" s="89">
        <v>8.4250000000000005E-2</v>
      </c>
      <c r="R132" s="89">
        <f>Q132*H132</f>
        <v>67.14725</v>
      </c>
      <c r="S132" s="89">
        <v>0</v>
      </c>
      <c r="T132" s="90">
        <f>S132*H132</f>
        <v>0</v>
      </c>
      <c r="AR132" s="91" t="s">
        <v>79</v>
      </c>
      <c r="AT132" s="91" t="s">
        <v>77</v>
      </c>
      <c r="AU132" s="91" t="s">
        <v>4</v>
      </c>
      <c r="AY132" s="1" t="s">
        <v>75</v>
      </c>
      <c r="BE132" s="92">
        <f>IF(N132="základní",J132,0)</f>
        <v>0</v>
      </c>
      <c r="BF132" s="92">
        <f>IF(N132="snížená",J132,0)</f>
        <v>0</v>
      </c>
      <c r="BG132" s="92">
        <f>IF(N132="zákl. přenesená",J132,0)</f>
        <v>0</v>
      </c>
      <c r="BH132" s="92">
        <f>IF(N132="sníž. přenesená",J132,0)</f>
        <v>0</v>
      </c>
      <c r="BI132" s="92">
        <f>IF(N132="nulová",J132,0)</f>
        <v>0</v>
      </c>
      <c r="BJ132" s="1" t="s">
        <v>73</v>
      </c>
      <c r="BK132" s="92">
        <f>ROUND(I132*H132,2)</f>
        <v>0</v>
      </c>
      <c r="BL132" s="1" t="s">
        <v>79</v>
      </c>
      <c r="BM132" s="91" t="s">
        <v>107</v>
      </c>
    </row>
    <row r="133" spans="2:65" s="93" customFormat="1" ht="10.199999999999999" x14ac:dyDescent="0.3">
      <c r="B133" s="94"/>
      <c r="D133" s="95" t="s">
        <v>81</v>
      </c>
      <c r="E133" s="96" t="s">
        <v>2</v>
      </c>
      <c r="F133" s="97">
        <v>797</v>
      </c>
      <c r="H133" s="98">
        <v>797</v>
      </c>
      <c r="I133" s="99"/>
      <c r="L133" s="94"/>
      <c r="M133" s="100"/>
      <c r="T133" s="101"/>
      <c r="AT133" s="96" t="s">
        <v>81</v>
      </c>
      <c r="AU133" s="96" t="s">
        <v>4</v>
      </c>
      <c r="AV133" s="93" t="s">
        <v>4</v>
      </c>
      <c r="AW133" s="93" t="s">
        <v>82</v>
      </c>
      <c r="AX133" s="93" t="s">
        <v>73</v>
      </c>
      <c r="AY133" s="96" t="s">
        <v>75</v>
      </c>
    </row>
    <row r="134" spans="2:65" s="8" customFormat="1" ht="21.75" customHeight="1" x14ac:dyDescent="0.3">
      <c r="B134" s="9"/>
      <c r="C134" s="109" t="s">
        <v>108</v>
      </c>
      <c r="D134" s="109" t="s">
        <v>94</v>
      </c>
      <c r="E134" s="110" t="s">
        <v>158</v>
      </c>
      <c r="F134" s="111" t="s">
        <v>157</v>
      </c>
      <c r="G134" s="112" t="s">
        <v>78</v>
      </c>
      <c r="H134" s="113">
        <v>827.4</v>
      </c>
      <c r="I134" s="114"/>
      <c r="J134" s="115"/>
      <c r="K134" s="111"/>
      <c r="L134" s="116"/>
      <c r="M134" s="117" t="s">
        <v>2</v>
      </c>
      <c r="N134" s="118" t="s">
        <v>29</v>
      </c>
      <c r="P134" s="89">
        <f>O134*H134</f>
        <v>0</v>
      </c>
      <c r="Q134" s="89">
        <v>0.13100000000000001</v>
      </c>
      <c r="R134" s="89">
        <f>Q134*H134</f>
        <v>108.38939999999999</v>
      </c>
      <c r="S134" s="89">
        <v>0</v>
      </c>
      <c r="T134" s="90">
        <f>S134*H134</f>
        <v>0</v>
      </c>
      <c r="W134" s="93"/>
      <c r="AR134" s="91" t="s">
        <v>3</v>
      </c>
      <c r="AT134" s="91" t="s">
        <v>94</v>
      </c>
      <c r="AU134" s="91" t="s">
        <v>4</v>
      </c>
      <c r="AY134" s="1" t="s">
        <v>75</v>
      </c>
      <c r="BE134" s="92">
        <f>IF(N134="základní",J134,0)</f>
        <v>0</v>
      </c>
      <c r="BF134" s="92">
        <f>IF(N134="snížená",J134,0)</f>
        <v>0</v>
      </c>
      <c r="BG134" s="92">
        <f>IF(N134="zákl. přenesená",J134,0)</f>
        <v>0</v>
      </c>
      <c r="BH134" s="92">
        <f>IF(N134="sníž. přenesená",J134,0)</f>
        <v>0</v>
      </c>
      <c r="BI134" s="92">
        <f>IF(N134="nulová",J134,0)</f>
        <v>0</v>
      </c>
      <c r="BJ134" s="1" t="s">
        <v>73</v>
      </c>
      <c r="BK134" s="92">
        <f>ROUND(I134*H134,2)</f>
        <v>0</v>
      </c>
      <c r="BL134" s="1" t="s">
        <v>79</v>
      </c>
      <c r="BM134" s="91" t="s">
        <v>109</v>
      </c>
    </row>
    <row r="135" spans="2:65" s="93" customFormat="1" ht="10.199999999999999" x14ac:dyDescent="0.3">
      <c r="B135" s="94"/>
      <c r="D135" s="95" t="s">
        <v>81</v>
      </c>
      <c r="F135" s="97" t="s">
        <v>181</v>
      </c>
      <c r="H135" s="98">
        <v>827.4</v>
      </c>
      <c r="I135" s="99"/>
      <c r="L135" s="94"/>
      <c r="M135" s="100"/>
      <c r="T135" s="101"/>
      <c r="AT135" s="96" t="s">
        <v>81</v>
      </c>
      <c r="AU135" s="96" t="s">
        <v>4</v>
      </c>
      <c r="AV135" s="93" t="s">
        <v>4</v>
      </c>
      <c r="AW135" s="93" t="s">
        <v>9</v>
      </c>
      <c r="AX135" s="93" t="s">
        <v>73</v>
      </c>
      <c r="AY135" s="96" t="s">
        <v>75</v>
      </c>
    </row>
    <row r="136" spans="2:65" s="8" customFormat="1" ht="22.8" x14ac:dyDescent="0.3">
      <c r="B136" s="9"/>
      <c r="C136" s="109" t="s">
        <v>174</v>
      </c>
      <c r="D136" s="109" t="s">
        <v>94</v>
      </c>
      <c r="E136" s="110" t="s">
        <v>175</v>
      </c>
      <c r="F136" s="111" t="s">
        <v>176</v>
      </c>
      <c r="G136" s="112" t="s">
        <v>78</v>
      </c>
      <c r="H136" s="113">
        <v>9.4499999999999993</v>
      </c>
      <c r="I136" s="114"/>
      <c r="J136" s="115"/>
      <c r="K136" s="111"/>
      <c r="L136" s="116"/>
      <c r="M136" s="117" t="s">
        <v>2</v>
      </c>
      <c r="N136" s="118" t="s">
        <v>29</v>
      </c>
      <c r="P136" s="89">
        <f>O136*H136</f>
        <v>0</v>
      </c>
      <c r="Q136" s="89">
        <v>0.13100000000000001</v>
      </c>
      <c r="R136" s="89">
        <f>Q136*H136</f>
        <v>1.2379499999999999</v>
      </c>
      <c r="S136" s="89">
        <v>0</v>
      </c>
      <c r="T136" s="90">
        <f>S136*H136</f>
        <v>0</v>
      </c>
      <c r="AR136" s="91" t="s">
        <v>3</v>
      </c>
      <c r="AT136" s="91" t="s">
        <v>94</v>
      </c>
      <c r="AU136" s="91" t="s">
        <v>4</v>
      </c>
      <c r="AY136" s="1" t="s">
        <v>75</v>
      </c>
      <c r="BE136" s="92">
        <f>IF(N136="základní",J136,0)</f>
        <v>0</v>
      </c>
      <c r="BF136" s="92">
        <f>IF(N136="snížená",J136,0)</f>
        <v>0</v>
      </c>
      <c r="BG136" s="92">
        <f>IF(N136="zákl. přenesená",J136,0)</f>
        <v>0</v>
      </c>
      <c r="BH136" s="92">
        <f>IF(N136="sníž. přenesená",J136,0)</f>
        <v>0</v>
      </c>
      <c r="BI136" s="92">
        <f>IF(N136="nulová",J136,0)</f>
        <v>0</v>
      </c>
      <c r="BJ136" s="1" t="s">
        <v>73</v>
      </c>
      <c r="BK136" s="92">
        <f>ROUND(I136*H136,2)</f>
        <v>0</v>
      </c>
      <c r="BL136" s="1" t="s">
        <v>79</v>
      </c>
      <c r="BM136" s="91" t="s">
        <v>177</v>
      </c>
    </row>
    <row r="137" spans="2:65" s="93" customFormat="1" ht="10.199999999999999" x14ac:dyDescent="0.3">
      <c r="B137" s="94"/>
      <c r="D137" s="95" t="s">
        <v>81</v>
      </c>
      <c r="F137" s="97" t="s">
        <v>180</v>
      </c>
      <c r="H137" s="98">
        <v>9.4499999999999993</v>
      </c>
      <c r="I137" s="99"/>
      <c r="L137" s="94"/>
      <c r="M137" s="100"/>
      <c r="T137" s="101"/>
      <c r="AT137" s="96" t="s">
        <v>81</v>
      </c>
      <c r="AU137" s="96" t="s">
        <v>4</v>
      </c>
      <c r="AV137" s="93" t="s">
        <v>4</v>
      </c>
      <c r="AW137" s="93" t="s">
        <v>9</v>
      </c>
      <c r="AX137" s="93" t="s">
        <v>73</v>
      </c>
      <c r="AY137" s="96" t="s">
        <v>75</v>
      </c>
    </row>
    <row r="138" spans="2:65" s="8" customFormat="1" ht="33" customHeight="1" x14ac:dyDescent="0.3">
      <c r="B138" s="9"/>
      <c r="C138" s="80" t="s">
        <v>178</v>
      </c>
      <c r="D138" s="80" t="s">
        <v>77</v>
      </c>
      <c r="E138" s="81" t="s">
        <v>190</v>
      </c>
      <c r="F138" s="82" t="s">
        <v>191</v>
      </c>
      <c r="G138" s="83" t="s">
        <v>78</v>
      </c>
      <c r="H138" s="84">
        <v>9</v>
      </c>
      <c r="I138" s="85"/>
      <c r="J138" s="86"/>
      <c r="K138" s="82"/>
      <c r="L138" s="9"/>
      <c r="M138" s="87" t="s">
        <v>2</v>
      </c>
      <c r="N138" s="88" t="s">
        <v>29</v>
      </c>
      <c r="P138" s="89">
        <f>O138*H138</f>
        <v>0</v>
      </c>
      <c r="Q138" s="89">
        <v>0</v>
      </c>
      <c r="R138" s="89">
        <f>Q138*H138</f>
        <v>0</v>
      </c>
      <c r="S138" s="89">
        <v>0</v>
      </c>
      <c r="T138" s="90">
        <f>S138*H138</f>
        <v>0</v>
      </c>
      <c r="AR138" s="91" t="s">
        <v>79</v>
      </c>
      <c r="AT138" s="91" t="s">
        <v>77</v>
      </c>
      <c r="AU138" s="91" t="s">
        <v>4</v>
      </c>
      <c r="AY138" s="1" t="s">
        <v>75</v>
      </c>
      <c r="BE138" s="92">
        <f>IF(N138="základní",J138,0)</f>
        <v>0</v>
      </c>
      <c r="BF138" s="92">
        <f>IF(N138="snížená",J138,0)</f>
        <v>0</v>
      </c>
      <c r="BG138" s="92">
        <f>IF(N138="zákl. přenesená",J138,0)</f>
        <v>0</v>
      </c>
      <c r="BH138" s="92">
        <f>IF(N138="sníž. přenesená",J138,0)</f>
        <v>0</v>
      </c>
      <c r="BI138" s="92">
        <f>IF(N138="nulová",J138,0)</f>
        <v>0</v>
      </c>
      <c r="BJ138" s="1" t="s">
        <v>73</v>
      </c>
      <c r="BK138" s="92">
        <f>ROUND(I138*H138,2)</f>
        <v>0</v>
      </c>
      <c r="BL138" s="1" t="s">
        <v>79</v>
      </c>
      <c r="BM138" s="91" t="s">
        <v>179</v>
      </c>
    </row>
    <row r="139" spans="2:65" s="67" customFormat="1" ht="23.25" customHeight="1" x14ac:dyDescent="0.25">
      <c r="B139" s="68"/>
      <c r="D139" s="69" t="s">
        <v>70</v>
      </c>
      <c r="E139" s="78" t="s">
        <v>89</v>
      </c>
      <c r="F139" s="78" t="s">
        <v>110</v>
      </c>
      <c r="I139" s="71"/>
      <c r="J139" s="79"/>
      <c r="L139" s="68"/>
      <c r="M139" s="73"/>
      <c r="P139" s="74">
        <f>SUM(P144:P148)</f>
        <v>0</v>
      </c>
      <c r="R139" s="74">
        <f>SUM(R140:R148)</f>
        <v>227.60819359999999</v>
      </c>
      <c r="T139" s="74">
        <f>SUM(T140:T148)</f>
        <v>0</v>
      </c>
      <c r="AR139" s="69" t="s">
        <v>73</v>
      </c>
      <c r="AT139" s="76" t="s">
        <v>70</v>
      </c>
      <c r="AU139" s="76" t="s">
        <v>73</v>
      </c>
      <c r="AY139" s="69" t="s">
        <v>75</v>
      </c>
      <c r="BK139" s="77">
        <f>SUM(BK140:BK148)</f>
        <v>0</v>
      </c>
    </row>
    <row r="140" spans="2:65" s="8" customFormat="1" ht="33" customHeight="1" x14ac:dyDescent="0.3">
      <c r="B140" s="9"/>
      <c r="C140" s="80" t="s">
        <v>182</v>
      </c>
      <c r="D140" s="80" t="s">
        <v>77</v>
      </c>
      <c r="E140" s="81" t="s">
        <v>183</v>
      </c>
      <c r="F140" s="82" t="s">
        <v>184</v>
      </c>
      <c r="G140" s="83" t="s">
        <v>85</v>
      </c>
      <c r="H140" s="84">
        <v>23</v>
      </c>
      <c r="I140" s="85"/>
      <c r="J140" s="86"/>
      <c r="K140" s="82"/>
      <c r="L140" s="9"/>
      <c r="M140" s="87" t="s">
        <v>2</v>
      </c>
      <c r="N140" s="88" t="s">
        <v>29</v>
      </c>
      <c r="P140" s="89">
        <f>O140*H140</f>
        <v>0</v>
      </c>
      <c r="Q140" s="89">
        <v>0.15540000000000001</v>
      </c>
      <c r="R140" s="89">
        <f>Q140*H140</f>
        <v>3.5742000000000003</v>
      </c>
      <c r="S140" s="89">
        <v>0</v>
      </c>
      <c r="T140" s="90">
        <f>S140*H140</f>
        <v>0</v>
      </c>
      <c r="AR140" s="91" t="s">
        <v>79</v>
      </c>
      <c r="AT140" s="91" t="s">
        <v>77</v>
      </c>
      <c r="AU140" s="91" t="s">
        <v>4</v>
      </c>
      <c r="AY140" s="1" t="s">
        <v>75</v>
      </c>
      <c r="BE140" s="92">
        <f>IF(N140="základní",J140,0)</f>
        <v>0</v>
      </c>
      <c r="BF140" s="92">
        <f>IF(N140="snížená",J140,0)</f>
        <v>0</v>
      </c>
      <c r="BG140" s="92">
        <f>IF(N140="zákl. přenesená",J140,0)</f>
        <v>0</v>
      </c>
      <c r="BH140" s="92">
        <f>IF(N140="sníž. přenesená",J140,0)</f>
        <v>0</v>
      </c>
      <c r="BI140" s="92">
        <f>IF(N140="nulová",J140,0)</f>
        <v>0</v>
      </c>
      <c r="BJ140" s="1" t="s">
        <v>73</v>
      </c>
      <c r="BK140" s="92">
        <f>ROUND(I140*H140,2)</f>
        <v>0</v>
      </c>
      <c r="BL140" s="1" t="s">
        <v>79</v>
      </c>
      <c r="BM140" s="91" t="s">
        <v>185</v>
      </c>
    </row>
    <row r="141" spans="2:65" s="93" customFormat="1" ht="10.199999999999999" x14ac:dyDescent="0.3">
      <c r="B141" s="94"/>
      <c r="D141" s="95" t="s">
        <v>81</v>
      </c>
      <c r="E141" s="96" t="s">
        <v>2</v>
      </c>
      <c r="F141" s="97" t="s">
        <v>192</v>
      </c>
      <c r="H141" s="98">
        <v>23</v>
      </c>
      <c r="I141" s="99"/>
      <c r="L141" s="94"/>
      <c r="M141" s="100"/>
      <c r="T141" s="101"/>
      <c r="AT141" s="96" t="s">
        <v>81</v>
      </c>
      <c r="AU141" s="96" t="s">
        <v>4</v>
      </c>
      <c r="AV141" s="93" t="s">
        <v>4</v>
      </c>
      <c r="AW141" s="93" t="s">
        <v>82</v>
      </c>
      <c r="AX141" s="93" t="s">
        <v>74</v>
      </c>
      <c r="AY141" s="96" t="s">
        <v>75</v>
      </c>
    </row>
    <row r="142" spans="2:65" s="8" customFormat="1" ht="16.5" customHeight="1" x14ac:dyDescent="0.3">
      <c r="B142" s="9"/>
      <c r="C142" s="109" t="s">
        <v>186</v>
      </c>
      <c r="D142" s="109" t="s">
        <v>94</v>
      </c>
      <c r="E142" s="110" t="s">
        <v>189</v>
      </c>
      <c r="F142" s="111" t="s">
        <v>188</v>
      </c>
      <c r="G142" s="112" t="s">
        <v>85</v>
      </c>
      <c r="H142" s="113">
        <v>23.46</v>
      </c>
      <c r="I142" s="114"/>
      <c r="J142" s="115"/>
      <c r="K142" s="111"/>
      <c r="L142" s="116"/>
      <c r="M142" s="117" t="s">
        <v>2</v>
      </c>
      <c r="N142" s="118" t="s">
        <v>29</v>
      </c>
      <c r="P142" s="89">
        <f>O142*H142</f>
        <v>0</v>
      </c>
      <c r="Q142" s="89">
        <v>0.10199999999999999</v>
      </c>
      <c r="R142" s="89">
        <f>Q142*H142</f>
        <v>2.3929199999999997</v>
      </c>
      <c r="S142" s="89">
        <v>0</v>
      </c>
      <c r="T142" s="90">
        <f>S142*H142</f>
        <v>0</v>
      </c>
      <c r="AR142" s="91" t="s">
        <v>3</v>
      </c>
      <c r="AT142" s="91" t="s">
        <v>94</v>
      </c>
      <c r="AU142" s="91" t="s">
        <v>4</v>
      </c>
      <c r="AY142" s="1" t="s">
        <v>75</v>
      </c>
      <c r="BE142" s="92">
        <f>IF(N142="základní",J142,0)</f>
        <v>0</v>
      </c>
      <c r="BF142" s="92">
        <f>IF(N142="snížená",J142,0)</f>
        <v>0</v>
      </c>
      <c r="BG142" s="92">
        <f>IF(N142="zákl. přenesená",J142,0)</f>
        <v>0</v>
      </c>
      <c r="BH142" s="92">
        <f>IF(N142="sníž. přenesená",J142,0)</f>
        <v>0</v>
      </c>
      <c r="BI142" s="92">
        <f>IF(N142="nulová",J142,0)</f>
        <v>0</v>
      </c>
      <c r="BJ142" s="1" t="s">
        <v>73</v>
      </c>
      <c r="BK142" s="92">
        <f>ROUND(I142*H142,2)</f>
        <v>0</v>
      </c>
      <c r="BL142" s="1" t="s">
        <v>79</v>
      </c>
      <c r="BM142" s="91" t="s">
        <v>187</v>
      </c>
    </row>
    <row r="143" spans="2:65" s="93" customFormat="1" ht="10.199999999999999" x14ac:dyDescent="0.3">
      <c r="B143" s="94"/>
      <c r="D143" s="95" t="s">
        <v>81</v>
      </c>
      <c r="F143" s="97" t="s">
        <v>193</v>
      </c>
      <c r="H143" s="98">
        <v>23.46</v>
      </c>
      <c r="I143" s="99"/>
      <c r="L143" s="94"/>
      <c r="M143" s="100"/>
      <c r="T143" s="101"/>
      <c r="AT143" s="96" t="s">
        <v>81</v>
      </c>
      <c r="AU143" s="96" t="s">
        <v>4</v>
      </c>
      <c r="AV143" s="93" t="s">
        <v>4</v>
      </c>
      <c r="AW143" s="93" t="s">
        <v>9</v>
      </c>
      <c r="AX143" s="93" t="s">
        <v>73</v>
      </c>
      <c r="AY143" s="96" t="s">
        <v>75</v>
      </c>
    </row>
    <row r="144" spans="2:65" s="8" customFormat="1" ht="33" customHeight="1" x14ac:dyDescent="0.3">
      <c r="B144" s="9"/>
      <c r="C144" s="80" t="s">
        <v>111</v>
      </c>
      <c r="D144" s="80" t="s">
        <v>77</v>
      </c>
      <c r="E144" s="81" t="s">
        <v>112</v>
      </c>
      <c r="F144" s="82" t="s">
        <v>113</v>
      </c>
      <c r="G144" s="83" t="s">
        <v>85</v>
      </c>
      <c r="H144" s="84">
        <v>865</v>
      </c>
      <c r="I144" s="85"/>
      <c r="J144" s="86"/>
      <c r="K144" s="82"/>
      <c r="L144" s="9"/>
      <c r="M144" s="87" t="s">
        <v>2</v>
      </c>
      <c r="N144" s="88" t="s">
        <v>29</v>
      </c>
      <c r="P144" s="89">
        <f>O144*H144</f>
        <v>0</v>
      </c>
      <c r="Q144" s="89">
        <v>0.1295</v>
      </c>
      <c r="R144" s="89">
        <f>Q144*H144</f>
        <v>112.0175</v>
      </c>
      <c r="S144" s="89">
        <v>0</v>
      </c>
      <c r="T144" s="90">
        <f>S144*H144</f>
        <v>0</v>
      </c>
      <c r="AR144" s="91" t="s">
        <v>79</v>
      </c>
      <c r="AT144" s="91" t="s">
        <v>77</v>
      </c>
      <c r="AU144" s="91" t="s">
        <v>4</v>
      </c>
      <c r="AY144" s="1" t="s">
        <v>75</v>
      </c>
      <c r="BE144" s="92">
        <f>IF(N144="základní",J144,0)</f>
        <v>0</v>
      </c>
      <c r="BF144" s="92">
        <f>IF(N144="snížená",J144,0)</f>
        <v>0</v>
      </c>
      <c r="BG144" s="92">
        <f>IF(N144="zákl. přenesená",J144,0)</f>
        <v>0</v>
      </c>
      <c r="BH144" s="92">
        <f>IF(N144="sníž. přenesená",J144,0)</f>
        <v>0</v>
      </c>
      <c r="BI144" s="92">
        <f>IF(N144="nulová",J144,0)</f>
        <v>0</v>
      </c>
      <c r="BJ144" s="1" t="s">
        <v>73</v>
      </c>
      <c r="BK144" s="92">
        <f>ROUND(I144*H144,2)</f>
        <v>0</v>
      </c>
      <c r="BL144" s="1" t="s">
        <v>79</v>
      </c>
      <c r="BM144" s="91" t="s">
        <v>114</v>
      </c>
    </row>
    <row r="145" spans="2:65" s="8" customFormat="1" ht="16.5" customHeight="1" x14ac:dyDescent="0.3">
      <c r="B145" s="9"/>
      <c r="C145" s="109" t="s">
        <v>115</v>
      </c>
      <c r="D145" s="109" t="s">
        <v>94</v>
      </c>
      <c r="E145" s="110" t="s">
        <v>116</v>
      </c>
      <c r="F145" s="111" t="s">
        <v>117</v>
      </c>
      <c r="G145" s="112" t="s">
        <v>85</v>
      </c>
      <c r="H145" s="113">
        <v>882.3</v>
      </c>
      <c r="I145" s="114"/>
      <c r="J145" s="115"/>
      <c r="K145" s="111"/>
      <c r="L145" s="116"/>
      <c r="M145" s="117" t="s">
        <v>2</v>
      </c>
      <c r="N145" s="118" t="s">
        <v>29</v>
      </c>
      <c r="P145" s="89">
        <f>O145*H145</f>
        <v>0</v>
      </c>
      <c r="Q145" s="89">
        <v>5.6120000000000003E-2</v>
      </c>
      <c r="R145" s="89">
        <f>Q145*H145</f>
        <v>49.514676000000001</v>
      </c>
      <c r="S145" s="89">
        <v>0</v>
      </c>
      <c r="T145" s="90">
        <f>S145*H145</f>
        <v>0</v>
      </c>
      <c r="AR145" s="91" t="s">
        <v>3</v>
      </c>
      <c r="AT145" s="91" t="s">
        <v>94</v>
      </c>
      <c r="AU145" s="91" t="s">
        <v>4</v>
      </c>
      <c r="AY145" s="1" t="s">
        <v>75</v>
      </c>
      <c r="BE145" s="92">
        <f>IF(N145="základní",J145,0)</f>
        <v>0</v>
      </c>
      <c r="BF145" s="92">
        <f>IF(N145="snížená",J145,0)</f>
        <v>0</v>
      </c>
      <c r="BG145" s="92">
        <f>IF(N145="zákl. přenesená",J145,0)</f>
        <v>0</v>
      </c>
      <c r="BH145" s="92">
        <f>IF(N145="sníž. přenesená",J145,0)</f>
        <v>0</v>
      </c>
      <c r="BI145" s="92">
        <f>IF(N145="nulová",J145,0)</f>
        <v>0</v>
      </c>
      <c r="BJ145" s="1" t="s">
        <v>73</v>
      </c>
      <c r="BK145" s="92">
        <f>ROUND(I145*H145,2)</f>
        <v>0</v>
      </c>
      <c r="BL145" s="1" t="s">
        <v>79</v>
      </c>
      <c r="BM145" s="91" t="s">
        <v>118</v>
      </c>
    </row>
    <row r="146" spans="2:65" s="93" customFormat="1" ht="10.199999999999999" x14ac:dyDescent="0.3">
      <c r="B146" s="94"/>
      <c r="D146" s="95" t="s">
        <v>81</v>
      </c>
      <c r="F146" s="97" t="s">
        <v>194</v>
      </c>
      <c r="H146" s="98">
        <v>882.3</v>
      </c>
      <c r="I146" s="99"/>
      <c r="L146" s="94"/>
      <c r="M146" s="100"/>
      <c r="T146" s="101"/>
      <c r="AT146" s="96" t="s">
        <v>81</v>
      </c>
      <c r="AU146" s="96" t="s">
        <v>4</v>
      </c>
      <c r="AV146" s="93" t="s">
        <v>4</v>
      </c>
      <c r="AW146" s="93" t="s">
        <v>9</v>
      </c>
      <c r="AX146" s="93" t="s">
        <v>73</v>
      </c>
      <c r="AY146" s="96" t="s">
        <v>75</v>
      </c>
    </row>
    <row r="147" spans="2:65" s="8" customFormat="1" ht="22.8" x14ac:dyDescent="0.3">
      <c r="B147" s="9"/>
      <c r="C147" s="80" t="s">
        <v>119</v>
      </c>
      <c r="D147" s="80" t="s">
        <v>77</v>
      </c>
      <c r="E147" s="81" t="s">
        <v>120</v>
      </c>
      <c r="F147" s="82" t="s">
        <v>121</v>
      </c>
      <c r="G147" s="83" t="s">
        <v>90</v>
      </c>
      <c r="H147" s="84">
        <v>26.64</v>
      </c>
      <c r="I147" s="85"/>
      <c r="J147" s="86"/>
      <c r="K147" s="82"/>
      <c r="L147" s="9"/>
      <c r="M147" s="87" t="s">
        <v>2</v>
      </c>
      <c r="N147" s="88" t="s">
        <v>29</v>
      </c>
      <c r="P147" s="89">
        <f>O147*H147</f>
        <v>0</v>
      </c>
      <c r="Q147" s="89">
        <v>2.2563399999999998</v>
      </c>
      <c r="R147" s="89">
        <f>Q147*H147</f>
        <v>60.108897599999999</v>
      </c>
      <c r="S147" s="89">
        <v>0</v>
      </c>
      <c r="T147" s="90">
        <f>S147*H147</f>
        <v>0</v>
      </c>
      <c r="AR147" s="91" t="s">
        <v>79</v>
      </c>
      <c r="AT147" s="91" t="s">
        <v>77</v>
      </c>
      <c r="AU147" s="91" t="s">
        <v>4</v>
      </c>
      <c r="AY147" s="1" t="s">
        <v>75</v>
      </c>
      <c r="BE147" s="92">
        <f>IF(N147="základní",J147,0)</f>
        <v>0</v>
      </c>
      <c r="BF147" s="92">
        <f>IF(N147="snížená",J147,0)</f>
        <v>0</v>
      </c>
      <c r="BG147" s="92">
        <f>IF(N147="zákl. přenesená",J147,0)</f>
        <v>0</v>
      </c>
      <c r="BH147" s="92">
        <f>IF(N147="sníž. přenesená",J147,0)</f>
        <v>0</v>
      </c>
      <c r="BI147" s="92">
        <f>IF(N147="nulová",J147,0)</f>
        <v>0</v>
      </c>
      <c r="BJ147" s="1" t="s">
        <v>73</v>
      </c>
      <c r="BK147" s="92">
        <f>ROUND(I147*H147,2)</f>
        <v>0</v>
      </c>
      <c r="BL147" s="1" t="s">
        <v>79</v>
      </c>
      <c r="BM147" s="91" t="s">
        <v>122</v>
      </c>
    </row>
    <row r="148" spans="2:65" s="93" customFormat="1" ht="10.199999999999999" x14ac:dyDescent="0.3">
      <c r="B148" s="94"/>
      <c r="D148" s="95" t="s">
        <v>81</v>
      </c>
      <c r="E148" s="96" t="s">
        <v>2</v>
      </c>
      <c r="F148" s="97" t="s">
        <v>173</v>
      </c>
      <c r="H148" s="98">
        <v>26.64</v>
      </c>
      <c r="I148" s="99"/>
      <c r="L148" s="94"/>
      <c r="M148" s="100"/>
      <c r="T148" s="101"/>
      <c r="AT148" s="96" t="s">
        <v>81</v>
      </c>
      <c r="AU148" s="96" t="s">
        <v>4</v>
      </c>
      <c r="AV148" s="93" t="s">
        <v>4</v>
      </c>
      <c r="AW148" s="93" t="s">
        <v>82</v>
      </c>
      <c r="AX148" s="93" t="s">
        <v>74</v>
      </c>
      <c r="AY148" s="96" t="s">
        <v>75</v>
      </c>
    </row>
    <row r="149" spans="2:65" s="67" customFormat="1" ht="22.95" customHeight="1" x14ac:dyDescent="0.25">
      <c r="B149" s="68"/>
      <c r="D149" s="69" t="s">
        <v>70</v>
      </c>
      <c r="E149" s="78" t="s">
        <v>123</v>
      </c>
      <c r="F149" s="78" t="s">
        <v>124</v>
      </c>
      <c r="I149" s="71"/>
      <c r="J149" s="79"/>
      <c r="L149" s="68"/>
      <c r="M149" s="73"/>
      <c r="P149" s="74">
        <f>SUM(P150:P162)</f>
        <v>0</v>
      </c>
      <c r="R149" s="74">
        <f>SUM(R150:R162)</f>
        <v>0</v>
      </c>
      <c r="T149" s="75">
        <f>SUM(T150:T162)</f>
        <v>0</v>
      </c>
      <c r="AR149" s="69" t="s">
        <v>73</v>
      </c>
      <c r="AT149" s="76" t="s">
        <v>70</v>
      </c>
      <c r="AU149" s="76" t="s">
        <v>73</v>
      </c>
      <c r="AY149" s="69" t="s">
        <v>75</v>
      </c>
      <c r="BK149" s="77">
        <f>SUM(BK150:BK162)</f>
        <v>0</v>
      </c>
    </row>
    <row r="150" spans="2:65" s="8" customFormat="1" ht="21.75" customHeight="1" x14ac:dyDescent="0.3">
      <c r="B150" s="9"/>
      <c r="C150" s="80" t="s">
        <v>125</v>
      </c>
      <c r="D150" s="80" t="s">
        <v>77</v>
      </c>
      <c r="E150" s="81" t="s">
        <v>126</v>
      </c>
      <c r="F150" s="82" t="s">
        <v>127</v>
      </c>
      <c r="G150" s="83" t="s">
        <v>128</v>
      </c>
      <c r="H150" s="84">
        <f>T122</f>
        <v>350.68</v>
      </c>
      <c r="I150" s="85"/>
      <c r="J150" s="86"/>
      <c r="K150" s="82"/>
      <c r="L150" s="9"/>
      <c r="M150" s="87" t="s">
        <v>2</v>
      </c>
      <c r="N150" s="88" t="s">
        <v>29</v>
      </c>
      <c r="P150" s="89">
        <f>O150*H150</f>
        <v>0</v>
      </c>
      <c r="Q150" s="89">
        <v>0</v>
      </c>
      <c r="R150" s="89">
        <f>Q150*H150</f>
        <v>0</v>
      </c>
      <c r="S150" s="89">
        <v>0</v>
      </c>
      <c r="T150" s="90">
        <f>S150*H150</f>
        <v>0</v>
      </c>
      <c r="AR150" s="91" t="s">
        <v>79</v>
      </c>
      <c r="AT150" s="91" t="s">
        <v>77</v>
      </c>
      <c r="AU150" s="91" t="s">
        <v>4</v>
      </c>
      <c r="AY150" s="1" t="s">
        <v>75</v>
      </c>
      <c r="BE150" s="92">
        <f>IF(N150="základní",J150,0)</f>
        <v>0</v>
      </c>
      <c r="BF150" s="92">
        <f>IF(N150="snížená",J150,0)</f>
        <v>0</v>
      </c>
      <c r="BG150" s="92">
        <f>IF(N150="zákl. přenesená",J150,0)</f>
        <v>0</v>
      </c>
      <c r="BH150" s="92">
        <f>IF(N150="sníž. přenesená",J150,0)</f>
        <v>0</v>
      </c>
      <c r="BI150" s="92">
        <f>IF(N150="nulová",J150,0)</f>
        <v>0</v>
      </c>
      <c r="BJ150" s="1" t="s">
        <v>73</v>
      </c>
      <c r="BK150" s="92">
        <f>ROUND(I150*H150,2)</f>
        <v>0</v>
      </c>
      <c r="BL150" s="1" t="s">
        <v>79</v>
      </c>
      <c r="BM150" s="91" t="s">
        <v>129</v>
      </c>
    </row>
    <row r="151" spans="2:65" s="93" customFormat="1" ht="11.4" x14ac:dyDescent="0.3">
      <c r="B151" s="94"/>
      <c r="D151" s="95" t="s">
        <v>81</v>
      </c>
      <c r="E151" s="96" t="s">
        <v>5</v>
      </c>
      <c r="F151" s="97">
        <v>350.68</v>
      </c>
      <c r="H151" s="98">
        <v>350.68</v>
      </c>
      <c r="I151" s="99"/>
      <c r="K151" s="82"/>
      <c r="L151" s="94"/>
      <c r="M151" s="100"/>
      <c r="T151" s="101"/>
      <c r="AT151" s="96" t="s">
        <v>81</v>
      </c>
      <c r="AU151" s="96" t="s">
        <v>4</v>
      </c>
      <c r="AV151" s="93" t="s">
        <v>4</v>
      </c>
      <c r="AW151" s="93" t="s">
        <v>82</v>
      </c>
      <c r="AX151" s="93" t="s">
        <v>73</v>
      </c>
      <c r="AY151" s="96" t="s">
        <v>75</v>
      </c>
    </row>
    <row r="152" spans="2:65" s="8" customFormat="1" ht="22.8" x14ac:dyDescent="0.3">
      <c r="B152" s="9"/>
      <c r="C152" s="80" t="s">
        <v>130</v>
      </c>
      <c r="D152" s="80" t="s">
        <v>77</v>
      </c>
      <c r="E152" s="81" t="s">
        <v>131</v>
      </c>
      <c r="F152" s="82" t="s">
        <v>132</v>
      </c>
      <c r="G152" s="83" t="s">
        <v>128</v>
      </c>
      <c r="H152" s="84">
        <v>3506.8</v>
      </c>
      <c r="I152" s="85"/>
      <c r="J152" s="86"/>
      <c r="K152" s="82"/>
      <c r="L152" s="9"/>
      <c r="M152" s="87" t="s">
        <v>2</v>
      </c>
      <c r="N152" s="88" t="s">
        <v>29</v>
      </c>
      <c r="P152" s="89">
        <f>O152*H152</f>
        <v>0</v>
      </c>
      <c r="Q152" s="89">
        <v>0</v>
      </c>
      <c r="R152" s="89">
        <f>Q152*H152</f>
        <v>0</v>
      </c>
      <c r="S152" s="89">
        <v>0</v>
      </c>
      <c r="T152" s="90">
        <f>S152*H152</f>
        <v>0</v>
      </c>
      <c r="AR152" s="91" t="s">
        <v>79</v>
      </c>
      <c r="AT152" s="91" t="s">
        <v>77</v>
      </c>
      <c r="AU152" s="91" t="s">
        <v>4</v>
      </c>
      <c r="AY152" s="1" t="s">
        <v>75</v>
      </c>
      <c r="BE152" s="92">
        <f>IF(N152="základní",J152,0)</f>
        <v>0</v>
      </c>
      <c r="BF152" s="92">
        <f>IF(N152="snížená",J152,0)</f>
        <v>0</v>
      </c>
      <c r="BG152" s="92">
        <f>IF(N152="zákl. přenesená",J152,0)</f>
        <v>0</v>
      </c>
      <c r="BH152" s="92">
        <f>IF(N152="sníž. přenesená",J152,0)</f>
        <v>0</v>
      </c>
      <c r="BI152" s="92">
        <f>IF(N152="nulová",J152,0)</f>
        <v>0</v>
      </c>
      <c r="BJ152" s="1" t="s">
        <v>73</v>
      </c>
      <c r="BK152" s="92">
        <f>ROUND(I152*H152,2)</f>
        <v>0</v>
      </c>
      <c r="BL152" s="1" t="s">
        <v>79</v>
      </c>
      <c r="BM152" s="91" t="s">
        <v>133</v>
      </c>
    </row>
    <row r="153" spans="2:65" s="93" customFormat="1" ht="11.4" x14ac:dyDescent="0.3">
      <c r="B153" s="94"/>
      <c r="D153" s="95" t="s">
        <v>81</v>
      </c>
      <c r="E153" s="96" t="s">
        <v>2</v>
      </c>
      <c r="F153" s="97" t="s">
        <v>165</v>
      </c>
      <c r="H153" s="98">
        <v>3506.8</v>
      </c>
      <c r="I153" s="99"/>
      <c r="K153" s="82"/>
      <c r="L153" s="94"/>
      <c r="M153" s="100"/>
      <c r="T153" s="101"/>
      <c r="AT153" s="96" t="s">
        <v>81</v>
      </c>
      <c r="AU153" s="96" t="s">
        <v>4</v>
      </c>
      <c r="AV153" s="93" t="s">
        <v>4</v>
      </c>
      <c r="AW153" s="93" t="s">
        <v>82</v>
      </c>
      <c r="AX153" s="93" t="s">
        <v>73</v>
      </c>
      <c r="AY153" s="96" t="s">
        <v>75</v>
      </c>
    </row>
    <row r="154" spans="2:65" s="8" customFormat="1" ht="21.75" customHeight="1" x14ac:dyDescent="0.3">
      <c r="B154" s="9"/>
      <c r="C154" s="80" t="s">
        <v>134</v>
      </c>
      <c r="D154" s="80" t="s">
        <v>77</v>
      </c>
      <c r="E154" s="81" t="s">
        <v>135</v>
      </c>
      <c r="F154" s="82" t="s">
        <v>136</v>
      </c>
      <c r="G154" s="83" t="s">
        <v>128</v>
      </c>
      <c r="H154" s="84">
        <v>385.27499999999998</v>
      </c>
      <c r="I154" s="85"/>
      <c r="J154" s="86"/>
      <c r="K154" s="82"/>
      <c r="L154" s="9"/>
      <c r="M154" s="87" t="s">
        <v>2</v>
      </c>
      <c r="N154" s="88" t="s">
        <v>29</v>
      </c>
      <c r="P154" s="89">
        <f>O154*H154</f>
        <v>0</v>
      </c>
      <c r="Q154" s="89">
        <v>0</v>
      </c>
      <c r="R154" s="89">
        <f>Q154*H154</f>
        <v>0</v>
      </c>
      <c r="S154" s="89">
        <v>0</v>
      </c>
      <c r="T154" s="90">
        <f>S154*H154</f>
        <v>0</v>
      </c>
      <c r="AR154" s="91" t="s">
        <v>79</v>
      </c>
      <c r="AT154" s="91" t="s">
        <v>77</v>
      </c>
      <c r="AU154" s="91" t="s">
        <v>4</v>
      </c>
      <c r="AY154" s="1" t="s">
        <v>75</v>
      </c>
      <c r="BE154" s="92">
        <f>IF(N154="základní",J154,0)</f>
        <v>0</v>
      </c>
      <c r="BF154" s="92">
        <f>IF(N154="snížená",J154,0)</f>
        <v>0</v>
      </c>
      <c r="BG154" s="92">
        <f>IF(N154="zákl. přenesená",J154,0)</f>
        <v>0</v>
      </c>
      <c r="BH154" s="92">
        <f>IF(N154="sníž. přenesená",J154,0)</f>
        <v>0</v>
      </c>
      <c r="BI154" s="92">
        <f>IF(N154="nulová",J154,0)</f>
        <v>0</v>
      </c>
      <c r="BJ154" s="1" t="s">
        <v>73</v>
      </c>
      <c r="BK154" s="92">
        <f>ROUND(I154*H154,2)</f>
        <v>0</v>
      </c>
      <c r="BL154" s="1" t="s">
        <v>79</v>
      </c>
      <c r="BM154" s="91" t="s">
        <v>137</v>
      </c>
    </row>
    <row r="155" spans="2:65" s="93" customFormat="1" ht="11.4" x14ac:dyDescent="0.3">
      <c r="B155" s="94"/>
      <c r="D155" s="95" t="s">
        <v>81</v>
      </c>
      <c r="E155" s="96" t="s">
        <v>10</v>
      </c>
      <c r="F155" s="97" t="s">
        <v>10</v>
      </c>
      <c r="H155" s="98">
        <v>385.27499999999998</v>
      </c>
      <c r="I155" s="99"/>
      <c r="K155" s="82"/>
      <c r="L155" s="94"/>
      <c r="M155" s="100"/>
      <c r="T155" s="101"/>
      <c r="AT155" s="96" t="s">
        <v>81</v>
      </c>
      <c r="AU155" s="96" t="s">
        <v>4</v>
      </c>
      <c r="AV155" s="93" t="s">
        <v>4</v>
      </c>
      <c r="AW155" s="93" t="s">
        <v>82</v>
      </c>
      <c r="AX155" s="93" t="s">
        <v>73</v>
      </c>
      <c r="AY155" s="96" t="s">
        <v>75</v>
      </c>
    </row>
    <row r="156" spans="2:65" s="8" customFormat="1" ht="22.8" x14ac:dyDescent="0.3">
      <c r="B156" s="9"/>
      <c r="C156" s="80" t="s">
        <v>138</v>
      </c>
      <c r="D156" s="80" t="s">
        <v>77</v>
      </c>
      <c r="E156" s="81" t="s">
        <v>139</v>
      </c>
      <c r="F156" s="82" t="s">
        <v>140</v>
      </c>
      <c r="G156" s="83" t="s">
        <v>128</v>
      </c>
      <c r="H156" s="84">
        <v>3852.75</v>
      </c>
      <c r="I156" s="85"/>
      <c r="J156" s="86"/>
      <c r="K156" s="82"/>
      <c r="L156" s="9"/>
      <c r="M156" s="87" t="s">
        <v>2</v>
      </c>
      <c r="N156" s="88" t="s">
        <v>29</v>
      </c>
      <c r="P156" s="89">
        <f>O156*H156</f>
        <v>0</v>
      </c>
      <c r="Q156" s="89">
        <v>0</v>
      </c>
      <c r="R156" s="89">
        <f>Q156*H156</f>
        <v>0</v>
      </c>
      <c r="S156" s="89">
        <v>0</v>
      </c>
      <c r="T156" s="90">
        <f>S156*H156</f>
        <v>0</v>
      </c>
      <c r="AR156" s="91" t="s">
        <v>79</v>
      </c>
      <c r="AT156" s="91" t="s">
        <v>77</v>
      </c>
      <c r="AU156" s="91" t="s">
        <v>4</v>
      </c>
      <c r="AY156" s="1" t="s">
        <v>75</v>
      </c>
      <c r="BE156" s="92">
        <f>IF(N156="základní",J156,0)</f>
        <v>0</v>
      </c>
      <c r="BF156" s="92">
        <f>IF(N156="snížená",J156,0)</f>
        <v>0</v>
      </c>
      <c r="BG156" s="92">
        <f>IF(N156="zákl. přenesená",J156,0)</f>
        <v>0</v>
      </c>
      <c r="BH156" s="92">
        <f>IF(N156="sníž. přenesená",J156,0)</f>
        <v>0</v>
      </c>
      <c r="BI156" s="92">
        <f>IF(N156="nulová",J156,0)</f>
        <v>0</v>
      </c>
      <c r="BJ156" s="1" t="s">
        <v>73</v>
      </c>
      <c r="BK156" s="92">
        <f>ROUND(I156*H156,2)</f>
        <v>0</v>
      </c>
      <c r="BL156" s="1" t="s">
        <v>79</v>
      </c>
      <c r="BM156" s="91" t="s">
        <v>141</v>
      </c>
    </row>
    <row r="157" spans="2:65" s="93" customFormat="1" ht="11.4" x14ac:dyDescent="0.3">
      <c r="B157" s="94"/>
      <c r="D157" s="95" t="s">
        <v>81</v>
      </c>
      <c r="E157" s="96" t="s">
        <v>2</v>
      </c>
      <c r="F157" s="97" t="s">
        <v>166</v>
      </c>
      <c r="H157" s="98">
        <v>3852.75</v>
      </c>
      <c r="I157" s="99"/>
      <c r="K157" s="82"/>
      <c r="L157" s="94"/>
      <c r="M157" s="100"/>
      <c r="T157" s="101"/>
      <c r="AT157" s="96" t="s">
        <v>81</v>
      </c>
      <c r="AU157" s="96" t="s">
        <v>4</v>
      </c>
      <c r="AV157" s="93" t="s">
        <v>4</v>
      </c>
      <c r="AW157" s="93" t="s">
        <v>82</v>
      </c>
      <c r="AX157" s="93" t="s">
        <v>73</v>
      </c>
      <c r="AY157" s="96" t="s">
        <v>75</v>
      </c>
    </row>
    <row r="158" spans="2:65" s="8" customFormat="1" ht="22.8" x14ac:dyDescent="0.3">
      <c r="B158" s="9"/>
      <c r="C158" s="80" t="s">
        <v>142</v>
      </c>
      <c r="D158" s="80" t="s">
        <v>77</v>
      </c>
      <c r="E158" s="81" t="s">
        <v>143</v>
      </c>
      <c r="F158" s="82" t="s">
        <v>144</v>
      </c>
      <c r="G158" s="83" t="s">
        <v>128</v>
      </c>
      <c r="H158" s="84">
        <f>H150+H154</f>
        <v>735.95499999999993</v>
      </c>
      <c r="I158" s="85"/>
      <c r="J158" s="86"/>
      <c r="K158" s="82"/>
      <c r="L158" s="9"/>
      <c r="M158" s="87" t="s">
        <v>2</v>
      </c>
      <c r="N158" s="88" t="s">
        <v>29</v>
      </c>
      <c r="P158" s="89">
        <f>O158*H158</f>
        <v>0</v>
      </c>
      <c r="Q158" s="89">
        <v>0</v>
      </c>
      <c r="R158" s="89">
        <f>Q158*H158</f>
        <v>0</v>
      </c>
      <c r="S158" s="89">
        <v>0</v>
      </c>
      <c r="T158" s="90">
        <f>S158*H158</f>
        <v>0</v>
      </c>
      <c r="AR158" s="91" t="s">
        <v>79</v>
      </c>
      <c r="AT158" s="91" t="s">
        <v>77</v>
      </c>
      <c r="AU158" s="91" t="s">
        <v>4</v>
      </c>
      <c r="AY158" s="1" t="s">
        <v>75</v>
      </c>
      <c r="BE158" s="92">
        <f>IF(N158="základní",J158,0)</f>
        <v>0</v>
      </c>
      <c r="BF158" s="92">
        <f>IF(N158="snížená",J158,0)</f>
        <v>0</v>
      </c>
      <c r="BG158" s="92">
        <f>IF(N158="zákl. přenesená",J158,0)</f>
        <v>0</v>
      </c>
      <c r="BH158" s="92">
        <f>IF(N158="sníž. přenesená",J158,0)</f>
        <v>0</v>
      </c>
      <c r="BI158" s="92">
        <f>IF(N158="nulová",J158,0)</f>
        <v>0</v>
      </c>
      <c r="BJ158" s="1" t="s">
        <v>73</v>
      </c>
      <c r="BK158" s="92">
        <f>ROUND(I158*H158,2)</f>
        <v>0</v>
      </c>
      <c r="BL158" s="1" t="s">
        <v>79</v>
      </c>
      <c r="BM158" s="91" t="s">
        <v>145</v>
      </c>
    </row>
    <row r="159" spans="2:65" s="8" customFormat="1" ht="33" customHeight="1" x14ac:dyDescent="0.3">
      <c r="B159" s="9"/>
      <c r="C159" s="80" t="s">
        <v>146</v>
      </c>
      <c r="D159" s="80" t="s">
        <v>77</v>
      </c>
      <c r="E159" s="81" t="s">
        <v>163</v>
      </c>
      <c r="F159" s="82" t="s">
        <v>161</v>
      </c>
      <c r="G159" s="83" t="s">
        <v>128</v>
      </c>
      <c r="H159" s="84">
        <f>H154</f>
        <v>385.27499999999998</v>
      </c>
      <c r="I159" s="85"/>
      <c r="J159" s="86"/>
      <c r="K159" s="82"/>
      <c r="L159" s="9"/>
      <c r="M159" s="87" t="s">
        <v>2</v>
      </c>
      <c r="N159" s="88" t="s">
        <v>29</v>
      </c>
      <c r="P159" s="89">
        <f>O159*H159</f>
        <v>0</v>
      </c>
      <c r="Q159" s="89">
        <v>0</v>
      </c>
      <c r="R159" s="89">
        <f>Q159*H159</f>
        <v>0</v>
      </c>
      <c r="S159" s="89">
        <v>0</v>
      </c>
      <c r="T159" s="90">
        <f>S159*H159</f>
        <v>0</v>
      </c>
      <c r="AR159" s="91" t="s">
        <v>79</v>
      </c>
      <c r="AT159" s="91" t="s">
        <v>77</v>
      </c>
      <c r="AU159" s="91" t="s">
        <v>4</v>
      </c>
      <c r="AY159" s="1" t="s">
        <v>75</v>
      </c>
      <c r="BE159" s="92">
        <f>IF(N159="základní",J159,0)</f>
        <v>0</v>
      </c>
      <c r="BF159" s="92">
        <f>IF(N159="snížená",J159,0)</f>
        <v>0</v>
      </c>
      <c r="BG159" s="92">
        <f>IF(N159="zákl. přenesená",J159,0)</f>
        <v>0</v>
      </c>
      <c r="BH159" s="92">
        <f>IF(N159="sníž. přenesená",J159,0)</f>
        <v>0</v>
      </c>
      <c r="BI159" s="92">
        <f>IF(N159="nulová",J159,0)</f>
        <v>0</v>
      </c>
      <c r="BJ159" s="1" t="s">
        <v>73</v>
      </c>
      <c r="BK159" s="92">
        <f>ROUND(I159*H159,2)</f>
        <v>0</v>
      </c>
      <c r="BL159" s="1" t="s">
        <v>79</v>
      </c>
      <c r="BM159" s="91" t="s">
        <v>147</v>
      </c>
    </row>
    <row r="160" spans="2:65" s="93" customFormat="1" ht="11.4" x14ac:dyDescent="0.3">
      <c r="B160" s="94"/>
      <c r="D160" s="95" t="s">
        <v>81</v>
      </c>
      <c r="E160" s="96" t="s">
        <v>2</v>
      </c>
      <c r="F160" s="97" t="s">
        <v>10</v>
      </c>
      <c r="H160" s="98">
        <v>385.27499999999998</v>
      </c>
      <c r="I160" s="99"/>
      <c r="K160" s="82"/>
      <c r="L160" s="94"/>
      <c r="M160" s="100"/>
      <c r="T160" s="101"/>
      <c r="AT160" s="96" t="s">
        <v>81</v>
      </c>
      <c r="AU160" s="96" t="s">
        <v>4</v>
      </c>
      <c r="AV160" s="93" t="s">
        <v>4</v>
      </c>
      <c r="AW160" s="93" t="s">
        <v>82</v>
      </c>
      <c r="AX160" s="93" t="s">
        <v>73</v>
      </c>
      <c r="AY160" s="96" t="s">
        <v>75</v>
      </c>
    </row>
    <row r="161" spans="2:65" s="8" customFormat="1" ht="26.25" customHeight="1" x14ac:dyDescent="0.3">
      <c r="B161" s="9"/>
      <c r="C161" s="80" t="s">
        <v>148</v>
      </c>
      <c r="D161" s="80" t="s">
        <v>77</v>
      </c>
      <c r="E161" s="81" t="s">
        <v>164</v>
      </c>
      <c r="F161" s="82" t="s">
        <v>162</v>
      </c>
      <c r="G161" s="83" t="s">
        <v>128</v>
      </c>
      <c r="H161" s="84">
        <v>350.68</v>
      </c>
      <c r="I161" s="85"/>
      <c r="J161" s="86"/>
      <c r="K161" s="82"/>
      <c r="L161" s="9"/>
      <c r="M161" s="87" t="s">
        <v>2</v>
      </c>
      <c r="N161" s="88" t="s">
        <v>29</v>
      </c>
      <c r="P161" s="89">
        <f>O161*H161</f>
        <v>0</v>
      </c>
      <c r="Q161" s="89">
        <v>0</v>
      </c>
      <c r="R161" s="89">
        <f>Q161*H161</f>
        <v>0</v>
      </c>
      <c r="S161" s="89">
        <v>0</v>
      </c>
      <c r="T161" s="90">
        <f>S161*H161</f>
        <v>0</v>
      </c>
      <c r="AR161" s="91" t="s">
        <v>79</v>
      </c>
      <c r="AT161" s="91" t="s">
        <v>77</v>
      </c>
      <c r="AU161" s="91" t="s">
        <v>4</v>
      </c>
      <c r="AY161" s="1" t="s">
        <v>75</v>
      </c>
      <c r="BE161" s="92">
        <f>IF(N161="základní",J161,0)</f>
        <v>0</v>
      </c>
      <c r="BF161" s="92">
        <f>IF(N161="snížená",J161,0)</f>
        <v>0</v>
      </c>
      <c r="BG161" s="92">
        <f>IF(N161="zákl. přenesená",J161,0)</f>
        <v>0</v>
      </c>
      <c r="BH161" s="92">
        <f>IF(N161="sníž. přenesená",J161,0)</f>
        <v>0</v>
      </c>
      <c r="BI161" s="92">
        <f>IF(N161="nulová",J161,0)</f>
        <v>0</v>
      </c>
      <c r="BJ161" s="1" t="s">
        <v>73</v>
      </c>
      <c r="BK161" s="92">
        <f>ROUND(I161*H161,2)</f>
        <v>0</v>
      </c>
      <c r="BL161" s="1" t="s">
        <v>79</v>
      </c>
      <c r="BM161" s="91" t="s">
        <v>149</v>
      </c>
    </row>
    <row r="162" spans="2:65" s="93" customFormat="1" ht="11.4" x14ac:dyDescent="0.3">
      <c r="B162" s="94"/>
      <c r="D162" s="95" t="s">
        <v>81</v>
      </c>
      <c r="E162" s="96" t="s">
        <v>2</v>
      </c>
      <c r="F162" s="97" t="s">
        <v>5</v>
      </c>
      <c r="H162" s="98">
        <v>350.68</v>
      </c>
      <c r="I162" s="99"/>
      <c r="K162" s="82"/>
      <c r="L162" s="94"/>
      <c r="M162" s="100"/>
      <c r="T162" s="101"/>
      <c r="AT162" s="96" t="s">
        <v>81</v>
      </c>
      <c r="AU162" s="96" t="s">
        <v>4</v>
      </c>
      <c r="AV162" s="93" t="s">
        <v>4</v>
      </c>
      <c r="AW162" s="93" t="s">
        <v>82</v>
      </c>
      <c r="AX162" s="93" t="s">
        <v>73</v>
      </c>
      <c r="AY162" s="96" t="s">
        <v>75</v>
      </c>
    </row>
    <row r="163" spans="2:65" s="67" customFormat="1" ht="22.95" customHeight="1" x14ac:dyDescent="0.25">
      <c r="B163" s="68"/>
      <c r="D163" s="69" t="s">
        <v>70</v>
      </c>
      <c r="E163" s="78" t="s">
        <v>150</v>
      </c>
      <c r="F163" s="78" t="s">
        <v>151</v>
      </c>
      <c r="I163" s="71"/>
      <c r="J163" s="79"/>
      <c r="K163" s="82"/>
      <c r="L163" s="68"/>
      <c r="M163" s="73"/>
      <c r="P163" s="74">
        <f>P164</f>
        <v>0</v>
      </c>
      <c r="R163" s="74">
        <f>R164</f>
        <v>0</v>
      </c>
      <c r="T163" s="75">
        <f>T164</f>
        <v>0</v>
      </c>
      <c r="AR163" s="69" t="s">
        <v>73</v>
      </c>
      <c r="AT163" s="76" t="s">
        <v>70</v>
      </c>
      <c r="AU163" s="76" t="s">
        <v>73</v>
      </c>
      <c r="AY163" s="69" t="s">
        <v>75</v>
      </c>
      <c r="BK163" s="77">
        <f>BK164</f>
        <v>0</v>
      </c>
    </row>
    <row r="164" spans="2:65" s="8" customFormat="1" ht="22.8" x14ac:dyDescent="0.3">
      <c r="B164" s="9"/>
      <c r="C164" s="80" t="s">
        <v>152</v>
      </c>
      <c r="D164" s="80" t="s">
        <v>77</v>
      </c>
      <c r="E164" s="81" t="s">
        <v>153</v>
      </c>
      <c r="F164" s="82" t="s">
        <v>154</v>
      </c>
      <c r="G164" s="83" t="s">
        <v>128</v>
      </c>
      <c r="H164" s="84">
        <v>838.12300000000005</v>
      </c>
      <c r="I164" s="85"/>
      <c r="J164" s="86"/>
      <c r="K164" s="82"/>
      <c r="L164" s="9"/>
      <c r="M164" s="87" t="s">
        <v>2</v>
      </c>
      <c r="N164" s="88" t="s">
        <v>29</v>
      </c>
      <c r="P164" s="89">
        <f>O164*H164</f>
        <v>0</v>
      </c>
      <c r="Q164" s="89">
        <v>0</v>
      </c>
      <c r="R164" s="89">
        <f>Q164*H164</f>
        <v>0</v>
      </c>
      <c r="S164" s="89">
        <v>0</v>
      </c>
      <c r="T164" s="90">
        <f>S164*H164</f>
        <v>0</v>
      </c>
      <c r="AR164" s="91" t="s">
        <v>79</v>
      </c>
      <c r="AT164" s="91" t="s">
        <v>77</v>
      </c>
      <c r="AU164" s="91" t="s">
        <v>4</v>
      </c>
      <c r="AY164" s="1" t="s">
        <v>75</v>
      </c>
      <c r="BE164" s="92">
        <f>IF(N164="základní",J164,0)</f>
        <v>0</v>
      </c>
      <c r="BF164" s="92">
        <f>IF(N164="snížená",J164,0)</f>
        <v>0</v>
      </c>
      <c r="BG164" s="92">
        <f>IF(N164="zákl. přenesená",J164,0)</f>
        <v>0</v>
      </c>
      <c r="BH164" s="92">
        <f>IF(N164="sníž. přenesená",J164,0)</f>
        <v>0</v>
      </c>
      <c r="BI164" s="92">
        <f>IF(N164="nulová",J164,0)</f>
        <v>0</v>
      </c>
      <c r="BJ164" s="1" t="s">
        <v>73</v>
      </c>
      <c r="BK164" s="92">
        <f>ROUND(I164*H164,2)</f>
        <v>0</v>
      </c>
      <c r="BL164" s="1" t="s">
        <v>79</v>
      </c>
      <c r="BM164" s="91" t="s">
        <v>155</v>
      </c>
    </row>
    <row r="165" spans="2:65" s="8" customFormat="1" ht="6.9" customHeight="1" x14ac:dyDescent="0.3">
      <c r="B165" s="36"/>
      <c r="C165" s="37"/>
      <c r="D165" s="37"/>
      <c r="E165" s="37"/>
      <c r="F165" s="37"/>
      <c r="G165" s="37"/>
      <c r="H165" s="37"/>
      <c r="I165" s="37"/>
      <c r="J165" s="37"/>
      <c r="K165" s="37"/>
      <c r="L165" s="9"/>
    </row>
  </sheetData>
  <mergeCells count="6">
    <mergeCell ref="E110:H110"/>
    <mergeCell ref="L2:V2"/>
    <mergeCell ref="E7:H7"/>
    <mergeCell ref="E16:H16"/>
    <mergeCell ref="E25:H25"/>
    <mergeCell ref="E85:H85"/>
  </mergeCells>
  <pageMargins left="0.39370078740157483" right="0.39370078740157483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Janíčková</dc:creator>
  <cp:lastModifiedBy>Jana Janíčková</cp:lastModifiedBy>
  <cp:lastPrinted>2022-05-19T09:04:16Z</cp:lastPrinted>
  <dcterms:created xsi:type="dcterms:W3CDTF">2021-09-17T08:52:43Z</dcterms:created>
  <dcterms:modified xsi:type="dcterms:W3CDTF">2023-04-27T10:36:59Z</dcterms:modified>
</cp:coreProperties>
</file>