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Irena Fajfrová\Documents\Zakázky\Rozpočty 2023\"/>
    </mc:Choice>
  </mc:AlternateContent>
  <xr:revisionPtr revIDLastSave="0" documentId="13_ncr:1_{85B099CE-5E73-4ADD-87D3-206BF7DB19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D101 - Parkoviště a nová ..." sheetId="2" r:id="rId2"/>
    <sheet name="D103 - Chodník" sheetId="3" r:id="rId3"/>
    <sheet name="500 - Vedlejší rozpočtové..." sheetId="4" r:id="rId4"/>
    <sheet name="Seznam figur" sheetId="5" r:id="rId5"/>
  </sheets>
  <definedNames>
    <definedName name="_xlnm._FilterDatabase" localSheetId="3" hidden="1">'500 - Vedlejší rozpočtové...'!$C$119:$K$129</definedName>
    <definedName name="_xlnm._FilterDatabase" localSheetId="1" hidden="1">'D101 - Parkoviště a nová ...'!$C$128:$K$437</definedName>
    <definedName name="_xlnm._FilterDatabase" localSheetId="2" hidden="1">'D103 - Chodník'!$C$122:$K$202</definedName>
    <definedName name="_xlnm.Print_Titles" localSheetId="3">'500 - Vedlejší rozpočtové...'!$119:$119</definedName>
    <definedName name="_xlnm.Print_Titles" localSheetId="1">'D101 - Parkoviště a nová ...'!$128:$128</definedName>
    <definedName name="_xlnm.Print_Titles" localSheetId="2">'D103 - Chodník'!$122:$122</definedName>
    <definedName name="_xlnm.Print_Titles" localSheetId="0">'Rekapitulace stavby'!$92:$92</definedName>
    <definedName name="_xlnm.Print_Titles" localSheetId="4">'Seznam figur'!$9:$9</definedName>
    <definedName name="_xlnm.Print_Area" localSheetId="3">'500 - Vedlejší rozpočtové...'!$C$4:$J$76,'500 - Vedlejší rozpočtové...'!$C$82:$J$101,'500 - Vedlejší rozpočtové...'!$C$107:$K$129</definedName>
    <definedName name="_xlnm.Print_Area" localSheetId="1">'D101 - Parkoviště a nová ...'!$C$4:$J$76,'D101 - Parkoviště a nová ...'!$C$82:$J$110,'D101 - Parkoviště a nová ...'!$C$116:$K$437</definedName>
    <definedName name="_xlnm.Print_Area" localSheetId="2">'D103 - Chodník'!$C$4:$J$76,'D103 - Chodník'!$C$82:$J$104,'D103 - Chodník'!$C$110:$K$202</definedName>
    <definedName name="_xlnm.Print_Area" localSheetId="0">'Rekapitulace stavby'!$D$4:$AO$76,'Rekapitulace stavby'!$C$82:$AQ$98</definedName>
    <definedName name="_xlnm.Print_Area" localSheetId="4">'Seznam figur'!$C$4:$G$187</definedName>
  </definedNames>
  <calcPr calcId="181029"/>
</workbook>
</file>

<file path=xl/calcChain.xml><?xml version="1.0" encoding="utf-8"?>
<calcChain xmlns="http://schemas.openxmlformats.org/spreadsheetml/2006/main">
  <c r="D7" i="5" l="1"/>
  <c r="J37" i="4"/>
  <c r="J36" i="4"/>
  <c r="AY97" i="1"/>
  <c r="J35" i="4"/>
  <c r="AX97" i="1" s="1"/>
  <c r="BI129" i="4"/>
  <c r="BH129" i="4"/>
  <c r="BG129" i="4"/>
  <c r="BF129" i="4"/>
  <c r="T129" i="4"/>
  <c r="T128" i="4"/>
  <c r="R129" i="4"/>
  <c r="R128" i="4" s="1"/>
  <c r="P129" i="4"/>
  <c r="P128" i="4"/>
  <c r="BI127" i="4"/>
  <c r="BH127" i="4"/>
  <c r="BG127" i="4"/>
  <c r="BF127" i="4"/>
  <c r="T127" i="4"/>
  <c r="T126" i="4"/>
  <c r="R127" i="4"/>
  <c r="R126" i="4"/>
  <c r="P127" i="4"/>
  <c r="P126" i="4" s="1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J117" i="4"/>
  <c r="J116" i="4"/>
  <c r="F116" i="4"/>
  <c r="F114" i="4"/>
  <c r="E112" i="4"/>
  <c r="J92" i="4"/>
  <c r="J91" i="4"/>
  <c r="F91" i="4"/>
  <c r="F89" i="4"/>
  <c r="E87" i="4"/>
  <c r="J18" i="4"/>
  <c r="E18" i="4"/>
  <c r="F117" i="4"/>
  <c r="J17" i="4"/>
  <c r="J12" i="4"/>
  <c r="J114" i="4"/>
  <c r="E7" i="4"/>
  <c r="E110" i="4" s="1"/>
  <c r="J37" i="3"/>
  <c r="J36" i="3"/>
  <c r="AY96" i="1"/>
  <c r="J35" i="3"/>
  <c r="AX96" i="1"/>
  <c r="BI202" i="3"/>
  <c r="BH202" i="3"/>
  <c r="BG202" i="3"/>
  <c r="BF202" i="3"/>
  <c r="T202" i="3"/>
  <c r="T201" i="3"/>
  <c r="R202" i="3"/>
  <c r="R201" i="3"/>
  <c r="P202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T179" i="3"/>
  <c r="R180" i="3"/>
  <c r="R179" i="3"/>
  <c r="P180" i="3"/>
  <c r="P179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J120" i="3"/>
  <c r="J119" i="3"/>
  <c r="F119" i="3"/>
  <c r="F117" i="3"/>
  <c r="E115" i="3"/>
  <c r="J92" i="3"/>
  <c r="J91" i="3"/>
  <c r="F91" i="3"/>
  <c r="F89" i="3"/>
  <c r="E87" i="3"/>
  <c r="J18" i="3"/>
  <c r="E18" i="3"/>
  <c r="F92" i="3"/>
  <c r="J17" i="3"/>
  <c r="J12" i="3"/>
  <c r="J117" i="3"/>
  <c r="E7" i="3"/>
  <c r="E85" i="3" s="1"/>
  <c r="J37" i="2"/>
  <c r="J36" i="2"/>
  <c r="AY95" i="1"/>
  <c r="J35" i="2"/>
  <c r="AX95" i="1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8" i="2"/>
  <c r="BH428" i="2"/>
  <c r="BG428" i="2"/>
  <c r="BF428" i="2"/>
  <c r="T428" i="2"/>
  <c r="R428" i="2"/>
  <c r="P428" i="2"/>
  <c r="BI425" i="2"/>
  <c r="BH425" i="2"/>
  <c r="BG425" i="2"/>
  <c r="BF425" i="2"/>
  <c r="T425" i="2"/>
  <c r="R425" i="2"/>
  <c r="P425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T408" i="2"/>
  <c r="R409" i="2"/>
  <c r="R408" i="2"/>
  <c r="P409" i="2"/>
  <c r="P408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0" i="2"/>
  <c r="BH400" i="2"/>
  <c r="BG400" i="2"/>
  <c r="BF400" i="2"/>
  <c r="T400" i="2"/>
  <c r="R400" i="2"/>
  <c r="P400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5" i="2"/>
  <c r="BH375" i="2"/>
  <c r="BG375" i="2"/>
  <c r="BF375" i="2"/>
  <c r="T375" i="2"/>
  <c r="R375" i="2"/>
  <c r="P375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60" i="2"/>
  <c r="BH360" i="2"/>
  <c r="BG360" i="2"/>
  <c r="BF360" i="2"/>
  <c r="T360" i="2"/>
  <c r="R360" i="2"/>
  <c r="P360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15" i="2"/>
  <c r="BH215" i="2"/>
  <c r="BG215" i="2"/>
  <c r="BF215" i="2"/>
  <c r="T215" i="2"/>
  <c r="R215" i="2"/>
  <c r="P215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3" i="2"/>
  <c r="BH163" i="2"/>
  <c r="BG163" i="2"/>
  <c r="BF163" i="2"/>
  <c r="T163" i="2"/>
  <c r="R163" i="2"/>
  <c r="P163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126" i="2" s="1"/>
  <c r="J17" i="2"/>
  <c r="J12" i="2"/>
  <c r="J123" i="2"/>
  <c r="E7" i="2"/>
  <c r="E119" i="2"/>
  <c r="L90" i="1"/>
  <c r="AM90" i="1"/>
  <c r="AM89" i="1"/>
  <c r="L89" i="1"/>
  <c r="AM87" i="1"/>
  <c r="L87" i="1"/>
  <c r="L85" i="1"/>
  <c r="L84" i="1"/>
  <c r="J400" i="2"/>
  <c r="BK351" i="2"/>
  <c r="BK345" i="2"/>
  <c r="BK339" i="2"/>
  <c r="BK331" i="2"/>
  <c r="BK329" i="2"/>
  <c r="BK327" i="2"/>
  <c r="J325" i="2"/>
  <c r="BK323" i="2"/>
  <c r="J321" i="2"/>
  <c r="BK319" i="2"/>
  <c r="J311" i="2"/>
  <c r="BK300" i="2"/>
  <c r="BK292" i="2"/>
  <c r="J279" i="2"/>
  <c r="J271" i="2"/>
  <c r="BK265" i="2"/>
  <c r="BK258" i="2"/>
  <c r="BK249" i="2"/>
  <c r="J233" i="2"/>
  <c r="BK207" i="2"/>
  <c r="BK201" i="2"/>
  <c r="J191" i="2"/>
  <c r="J183" i="2"/>
  <c r="J163" i="2"/>
  <c r="J154" i="2"/>
  <c r="J146" i="2"/>
  <c r="BK140" i="2"/>
  <c r="BK138" i="2"/>
  <c r="BK435" i="2"/>
  <c r="BK434" i="2"/>
  <c r="BK432" i="2"/>
  <c r="J429" i="2"/>
  <c r="BK428" i="2"/>
  <c r="BK409" i="2"/>
  <c r="BK396" i="2"/>
  <c r="BK387" i="2"/>
  <c r="BK382" i="2"/>
  <c r="J369" i="2"/>
  <c r="J360" i="2"/>
  <c r="J352" i="2"/>
  <c r="J351" i="2"/>
  <c r="BK347" i="2"/>
  <c r="J338" i="2"/>
  <c r="J334" i="2"/>
  <c r="BK332" i="2"/>
  <c r="BK330" i="2"/>
  <c r="BK325" i="2"/>
  <c r="J322" i="2"/>
  <c r="BK318" i="2"/>
  <c r="J313" i="2"/>
  <c r="BK304" i="2"/>
  <c r="J292" i="2"/>
  <c r="BK279" i="2"/>
  <c r="BK271" i="2"/>
  <c r="BK263" i="2"/>
  <c r="BK253" i="2"/>
  <c r="BK251" i="2"/>
  <c r="J243" i="2"/>
  <c r="BK191" i="2"/>
  <c r="BK174" i="2"/>
  <c r="J171" i="2"/>
  <c r="J157" i="2"/>
  <c r="BK149" i="2"/>
  <c r="J141" i="2"/>
  <c r="J132" i="2"/>
  <c r="J432" i="2"/>
  <c r="BK425" i="2"/>
  <c r="J419" i="2"/>
  <c r="J405" i="2"/>
  <c r="BK402" i="2"/>
  <c r="BK398" i="2"/>
  <c r="BK386" i="2"/>
  <c r="J384" i="2"/>
  <c r="BK361" i="2"/>
  <c r="BK353" i="2"/>
  <c r="J347" i="2"/>
  <c r="J339" i="2"/>
  <c r="BK336" i="2"/>
  <c r="BK334" i="2"/>
  <c r="J332" i="2"/>
  <c r="J314" i="2"/>
  <c r="J306" i="2"/>
  <c r="J304" i="2"/>
  <c r="J283" i="2"/>
  <c r="BK277" i="2"/>
  <c r="BK245" i="2"/>
  <c r="J240" i="2"/>
  <c r="BK228" i="2"/>
  <c r="BK215" i="2"/>
  <c r="BK205" i="2"/>
  <c r="J201" i="2"/>
  <c r="J186" i="2"/>
  <c r="BK173" i="2"/>
  <c r="BK141" i="2"/>
  <c r="J138" i="2"/>
  <c r="BK132" i="2"/>
  <c r="BK199" i="3"/>
  <c r="J194" i="3"/>
  <c r="BK185" i="3"/>
  <c r="J180" i="3"/>
  <c r="J156" i="3"/>
  <c r="J151" i="3"/>
  <c r="J142" i="3"/>
  <c r="BK126" i="3"/>
  <c r="BK176" i="3"/>
  <c r="BK159" i="3"/>
  <c r="J153" i="3"/>
  <c r="BK146" i="3"/>
  <c r="BK132" i="3"/>
  <c r="J126" i="3"/>
  <c r="J197" i="3"/>
  <c r="J192" i="3"/>
  <c r="BK188" i="3"/>
  <c r="J178" i="3"/>
  <c r="BK168" i="3"/>
  <c r="BK163" i="3"/>
  <c r="J157" i="3"/>
  <c r="J155" i="3"/>
  <c r="BK142" i="3"/>
  <c r="BK134" i="3"/>
  <c r="J128" i="3"/>
  <c r="J199" i="3"/>
  <c r="BK196" i="3"/>
  <c r="J190" i="3"/>
  <c r="J183" i="3"/>
  <c r="BK180" i="3"/>
  <c r="J176" i="3"/>
  <c r="BK172" i="3"/>
  <c r="J171" i="3"/>
  <c r="J165" i="3"/>
  <c r="BK161" i="3"/>
  <c r="BK157" i="3"/>
  <c r="J137" i="3"/>
  <c r="BK130" i="3"/>
  <c r="J129" i="4"/>
  <c r="J123" i="4"/>
  <c r="J127" i="4"/>
  <c r="J124" i="4"/>
  <c r="BK129" i="4"/>
  <c r="BK127" i="4"/>
  <c r="J125" i="4"/>
  <c r="BK124" i="4"/>
  <c r="J430" i="2"/>
  <c r="BK429" i="2"/>
  <c r="J417" i="2"/>
  <c r="BK406" i="2"/>
  <c r="J396" i="2"/>
  <c r="J380" i="2"/>
  <c r="BK369" i="2"/>
  <c r="BK363" i="2"/>
  <c r="BK352" i="2"/>
  <c r="J345" i="2"/>
  <c r="BK328" i="2"/>
  <c r="J326" i="2"/>
  <c r="J319" i="2"/>
  <c r="J310" i="2"/>
  <c r="J305" i="2"/>
  <c r="BK294" i="2"/>
  <c r="J277" i="2"/>
  <c r="J265" i="2"/>
  <c r="J260" i="2"/>
  <c r="J251" i="2"/>
  <c r="BK242" i="2"/>
  <c r="BK233" i="2"/>
  <c r="J205" i="2"/>
  <c r="BK182" i="2"/>
  <c r="J149" i="2"/>
  <c r="BK146" i="2"/>
  <c r="J143" i="2"/>
  <c r="J431" i="2"/>
  <c r="BK422" i="2"/>
  <c r="J406" i="2"/>
  <c r="J435" i="2"/>
  <c r="J420" i="2"/>
  <c r="BK412" i="2"/>
  <c r="J402" i="2"/>
  <c r="BK394" i="2"/>
  <c r="J389" i="2"/>
  <c r="J375" i="2"/>
  <c r="BK367" i="2"/>
  <c r="BK354" i="2"/>
  <c r="BK335" i="2"/>
  <c r="J327" i="2"/>
  <c r="BK321" i="2"/>
  <c r="BK313" i="2"/>
  <c r="BK306" i="2"/>
  <c r="BK302" i="2"/>
  <c r="BK283" i="2"/>
  <c r="BK269" i="2"/>
  <c r="J263" i="2"/>
  <c r="J256" i="2"/>
  <c r="J245" i="2"/>
  <c r="J235" i="2"/>
  <c r="J226" i="2"/>
  <c r="BK183" i="2"/>
  <c r="BK151" i="2"/>
  <c r="BK147" i="2"/>
  <c r="J139" i="2"/>
  <c r="BK430" i="2"/>
  <c r="BK405" i="2"/>
  <c r="J398" i="2"/>
  <c r="BK389" i="2"/>
  <c r="J387" i="2"/>
  <c r="BK384" i="2"/>
  <c r="J382" i="2"/>
  <c r="BK380" i="2"/>
  <c r="J378" i="2"/>
  <c r="BK368" i="2"/>
  <c r="J367" i="2"/>
  <c r="BK365" i="2"/>
  <c r="J363" i="2"/>
  <c r="J362" i="2"/>
  <c r="BK360" i="2"/>
  <c r="J350" i="2"/>
  <c r="J348" i="2"/>
  <c r="BK344" i="2"/>
  <c r="BK338" i="2"/>
  <c r="J330" i="2"/>
  <c r="J328" i="2"/>
  <c r="BK326" i="2"/>
  <c r="BK324" i="2"/>
  <c r="BK322" i="2"/>
  <c r="J320" i="2"/>
  <c r="J318" i="2"/>
  <c r="BK310" i="2"/>
  <c r="J294" i="2"/>
  <c r="J285" i="2"/>
  <c r="BK278" i="2"/>
  <c r="J269" i="2"/>
  <c r="BK260" i="2"/>
  <c r="J253" i="2"/>
  <c r="J247" i="2"/>
  <c r="J215" i="2"/>
  <c r="J203" i="2"/>
  <c r="J198" i="2"/>
  <c r="BK196" i="2"/>
  <c r="BK186" i="2"/>
  <c r="BK171" i="2"/>
  <c r="BK157" i="2"/>
  <c r="J151" i="2"/>
  <c r="J145" i="2"/>
  <c r="BK139" i="2"/>
  <c r="AS94" i="1"/>
  <c r="J425" i="2"/>
  <c r="BK403" i="2"/>
  <c r="BK391" i="2"/>
  <c r="J386" i="2"/>
  <c r="BK375" i="2"/>
  <c r="J365" i="2"/>
  <c r="J353" i="2"/>
  <c r="BK348" i="2"/>
  <c r="BK346" i="2"/>
  <c r="BK337" i="2"/>
  <c r="J336" i="2"/>
  <c r="BK333" i="2"/>
  <c r="J331" i="2"/>
  <c r="J329" i="2"/>
  <c r="J324" i="2"/>
  <c r="BK320" i="2"/>
  <c r="BK314" i="2"/>
  <c r="BK311" i="2"/>
  <c r="J302" i="2"/>
  <c r="J281" i="2"/>
  <c r="J274" i="2"/>
  <c r="J268" i="2"/>
  <c r="BK256" i="2"/>
  <c r="J249" i="2"/>
  <c r="J242" i="2"/>
  <c r="J182" i="2"/>
  <c r="J173" i="2"/>
  <c r="BK163" i="2"/>
  <c r="BK154" i="2"/>
  <c r="BK143" i="2"/>
  <c r="BK135" i="2"/>
  <c r="J437" i="2"/>
  <c r="BK431" i="2"/>
  <c r="BK420" i="2"/>
  <c r="BK417" i="2"/>
  <c r="J403" i="2"/>
  <c r="BK400" i="2"/>
  <c r="J394" i="2"/>
  <c r="BK362" i="2"/>
  <c r="J354" i="2"/>
  <c r="BK350" i="2"/>
  <c r="J344" i="2"/>
  <c r="J337" i="2"/>
  <c r="J335" i="2"/>
  <c r="J317" i="2"/>
  <c r="J308" i="2"/>
  <c r="BK305" i="2"/>
  <c r="BK285" i="2"/>
  <c r="BK281" i="2"/>
  <c r="BK274" i="2"/>
  <c r="BK243" i="2"/>
  <c r="BK235" i="2"/>
  <c r="BK226" i="2"/>
  <c r="J207" i="2"/>
  <c r="BK203" i="2"/>
  <c r="BK198" i="2"/>
  <c r="J147" i="2"/>
  <c r="J140" i="2"/>
  <c r="J135" i="2"/>
  <c r="J196" i="3"/>
  <c r="J188" i="3"/>
  <c r="BK183" i="3"/>
  <c r="BK171" i="3"/>
  <c r="BK153" i="3"/>
  <c r="J148" i="3"/>
  <c r="BK127" i="3"/>
  <c r="J202" i="3"/>
  <c r="J174" i="3"/>
  <c r="BK155" i="3"/>
  <c r="BK148" i="3"/>
  <c r="J134" i="3"/>
  <c r="J127" i="3"/>
  <c r="BK202" i="3"/>
  <c r="BK194" i="3"/>
  <c r="BK190" i="3"/>
  <c r="J182" i="3"/>
  <c r="J172" i="3"/>
  <c r="BK165" i="3"/>
  <c r="J161" i="3"/>
  <c r="BK156" i="3"/>
  <c r="J146" i="3"/>
  <c r="BK137" i="3"/>
  <c r="J130" i="3"/>
  <c r="BK197" i="3"/>
  <c r="BK192" i="3"/>
  <c r="J185" i="3"/>
  <c r="BK182" i="3"/>
  <c r="BK178" i="3"/>
  <c r="BK174" i="3"/>
  <c r="J168" i="3"/>
  <c r="J163" i="3"/>
  <c r="J159" i="3"/>
  <c r="BK151" i="3"/>
  <c r="J132" i="3"/>
  <c r="BK128" i="3"/>
  <c r="BK125" i="4"/>
  <c r="BK123" i="4"/>
  <c r="BK437" i="2"/>
  <c r="J422" i="2"/>
  <c r="BK419" i="2"/>
  <c r="J409" i="2"/>
  <c r="J391" i="2"/>
  <c r="BK378" i="2"/>
  <c r="J368" i="2"/>
  <c r="J361" i="2"/>
  <c r="J346" i="2"/>
  <c r="J333" i="2"/>
  <c r="J323" i="2"/>
  <c r="BK317" i="2"/>
  <c r="BK308" i="2"/>
  <c r="J300" i="2"/>
  <c r="J278" i="2"/>
  <c r="BK268" i="2"/>
  <c r="J258" i="2"/>
  <c r="BK247" i="2"/>
  <c r="BK240" i="2"/>
  <c r="J228" i="2"/>
  <c r="J196" i="2"/>
  <c r="J174" i="2"/>
  <c r="BK145" i="2"/>
  <c r="J434" i="2"/>
  <c r="J428" i="2"/>
  <c r="J412" i="2"/>
  <c r="R131" i="2" l="1"/>
  <c r="P255" i="2"/>
  <c r="BK262" i="2"/>
  <c r="J262" i="2" s="1"/>
  <c r="J100" i="2" s="1"/>
  <c r="R262" i="2"/>
  <c r="P270" i="2"/>
  <c r="P309" i="2"/>
  <c r="BK349" i="2"/>
  <c r="J349" i="2" s="1"/>
  <c r="J103" i="2" s="1"/>
  <c r="T349" i="2"/>
  <c r="R390" i="2"/>
  <c r="BK411" i="2"/>
  <c r="J411" i="2"/>
  <c r="J107" i="2"/>
  <c r="T411" i="2"/>
  <c r="T410" i="2" s="1"/>
  <c r="T424" i="2"/>
  <c r="T423" i="2"/>
  <c r="T125" i="3"/>
  <c r="R167" i="3"/>
  <c r="BK181" i="3"/>
  <c r="J181" i="3"/>
  <c r="J101" i="3"/>
  <c r="T187" i="3"/>
  <c r="T131" i="2"/>
  <c r="T255" i="2"/>
  <c r="T262" i="2"/>
  <c r="R270" i="2"/>
  <c r="T270" i="2"/>
  <c r="R309" i="2"/>
  <c r="P349" i="2"/>
  <c r="BK390" i="2"/>
  <c r="J390" i="2"/>
  <c r="J104" i="2" s="1"/>
  <c r="P390" i="2"/>
  <c r="P411" i="2"/>
  <c r="P410" i="2"/>
  <c r="BK424" i="2"/>
  <c r="J424" i="2"/>
  <c r="J109" i="2" s="1"/>
  <c r="P424" i="2"/>
  <c r="P423" i="2" s="1"/>
  <c r="P125" i="3"/>
  <c r="BK167" i="3"/>
  <c r="J167" i="3"/>
  <c r="J99" i="3" s="1"/>
  <c r="P181" i="3"/>
  <c r="R187" i="3"/>
  <c r="P122" i="4"/>
  <c r="P121" i="4" s="1"/>
  <c r="P120" i="4" s="1"/>
  <c r="AU97" i="1" s="1"/>
  <c r="BK131" i="2"/>
  <c r="J131" i="2" s="1"/>
  <c r="J98" i="2" s="1"/>
  <c r="P131" i="2"/>
  <c r="P130" i="2"/>
  <c r="BK255" i="2"/>
  <c r="J255" i="2"/>
  <c r="J99" i="2" s="1"/>
  <c r="R255" i="2"/>
  <c r="P262" i="2"/>
  <c r="BK270" i="2"/>
  <c r="J270" i="2" s="1"/>
  <c r="J101" i="2" s="1"/>
  <c r="BK309" i="2"/>
  <c r="J309" i="2"/>
  <c r="J102" i="2" s="1"/>
  <c r="T309" i="2"/>
  <c r="R349" i="2"/>
  <c r="T390" i="2"/>
  <c r="R411" i="2"/>
  <c r="R410" i="2"/>
  <c r="R424" i="2"/>
  <c r="R423" i="2"/>
  <c r="BK125" i="3"/>
  <c r="J125" i="3"/>
  <c r="J98" i="3" s="1"/>
  <c r="P167" i="3"/>
  <c r="T181" i="3"/>
  <c r="BK187" i="3"/>
  <c r="J187" i="3" s="1"/>
  <c r="J102" i="3" s="1"/>
  <c r="BK122" i="4"/>
  <c r="J122" i="4"/>
  <c r="J98" i="4" s="1"/>
  <c r="T122" i="4"/>
  <c r="T121" i="4" s="1"/>
  <c r="T120" i="4" s="1"/>
  <c r="R125" i="3"/>
  <c r="R124" i="3"/>
  <c r="R123" i="3" s="1"/>
  <c r="T167" i="3"/>
  <c r="R181" i="3"/>
  <c r="P187" i="3"/>
  <c r="R122" i="4"/>
  <c r="R121" i="4"/>
  <c r="R120" i="4" s="1"/>
  <c r="BK408" i="2"/>
  <c r="J408" i="2" s="1"/>
  <c r="J105" i="2" s="1"/>
  <c r="BK179" i="3"/>
  <c r="J179" i="3"/>
  <c r="J100" i="3" s="1"/>
  <c r="BK201" i="3"/>
  <c r="J201" i="3" s="1"/>
  <c r="J103" i="3" s="1"/>
  <c r="BK126" i="4"/>
  <c r="J126" i="4"/>
  <c r="J99" i="4" s="1"/>
  <c r="BK128" i="4"/>
  <c r="J128" i="4" s="1"/>
  <c r="J100" i="4" s="1"/>
  <c r="J89" i="4"/>
  <c r="E85" i="4"/>
  <c r="BE124" i="4"/>
  <c r="BE127" i="4"/>
  <c r="F92" i="4"/>
  <c r="BE123" i="4"/>
  <c r="BE125" i="4"/>
  <c r="BE129" i="4"/>
  <c r="J89" i="3"/>
  <c r="BE126" i="3"/>
  <c r="BE142" i="3"/>
  <c r="BE146" i="3"/>
  <c r="BE153" i="3"/>
  <c r="BE155" i="3"/>
  <c r="BE199" i="3"/>
  <c r="BK410" i="2"/>
  <c r="J410" i="2"/>
  <c r="J106" i="2"/>
  <c r="E113" i="3"/>
  <c r="BE148" i="3"/>
  <c r="BE151" i="3"/>
  <c r="BE157" i="3"/>
  <c r="BE183" i="3"/>
  <c r="F120" i="3"/>
  <c r="BE127" i="3"/>
  <c r="BE128" i="3"/>
  <c r="BE134" i="3"/>
  <c r="BE137" i="3"/>
  <c r="BE156" i="3"/>
  <c r="BE161" i="3"/>
  <c r="BE168" i="3"/>
  <c r="BE171" i="3"/>
  <c r="BE178" i="3"/>
  <c r="BE180" i="3"/>
  <c r="BE182" i="3"/>
  <c r="BE185" i="3"/>
  <c r="BE188" i="3"/>
  <c r="BE192" i="3"/>
  <c r="BE194" i="3"/>
  <c r="BE196" i="3"/>
  <c r="BE197" i="3"/>
  <c r="BE130" i="3"/>
  <c r="BE132" i="3"/>
  <c r="BE159" i="3"/>
  <c r="BE163" i="3"/>
  <c r="BE165" i="3"/>
  <c r="BE172" i="3"/>
  <c r="BE174" i="3"/>
  <c r="BE176" i="3"/>
  <c r="BE190" i="3"/>
  <c r="BE202" i="3"/>
  <c r="J89" i="2"/>
  <c r="BE143" i="2"/>
  <c r="BE146" i="2"/>
  <c r="BE151" i="2"/>
  <c r="BE157" i="2"/>
  <c r="BE174" i="2"/>
  <c r="BE182" i="2"/>
  <c r="BE191" i="2"/>
  <c r="BE278" i="2"/>
  <c r="BE292" i="2"/>
  <c r="BE300" i="2"/>
  <c r="BE310" i="2"/>
  <c r="BE311" i="2"/>
  <c r="BE318" i="2"/>
  <c r="BE330" i="2"/>
  <c r="BE335" i="2"/>
  <c r="BE345" i="2"/>
  <c r="BE351" i="2"/>
  <c r="BE363" i="2"/>
  <c r="BE368" i="2"/>
  <c r="BE375" i="2"/>
  <c r="BE380" i="2"/>
  <c r="BE387" i="2"/>
  <c r="BE389" i="2"/>
  <c r="BE394" i="2"/>
  <c r="BE406" i="2"/>
  <c r="BE409" i="2"/>
  <c r="BE422" i="2"/>
  <c r="BE428" i="2"/>
  <c r="BE429" i="2"/>
  <c r="BE434" i="2"/>
  <c r="BE435" i="2"/>
  <c r="E85" i="2"/>
  <c r="BE138" i="2"/>
  <c r="BE139" i="2"/>
  <c r="BE145" i="2"/>
  <c r="BE183" i="2"/>
  <c r="BE196" i="2"/>
  <c r="BE201" i="2"/>
  <c r="BE205" i="2"/>
  <c r="BE215" i="2"/>
  <c r="BE228" i="2"/>
  <c r="BE233" i="2"/>
  <c r="BE240" i="2"/>
  <c r="BE245" i="2"/>
  <c r="BE249" i="2"/>
  <c r="BE253" i="2"/>
  <c r="BE277" i="2"/>
  <c r="BE281" i="2"/>
  <c r="BE283" i="2"/>
  <c r="BE294" i="2"/>
  <c r="BE305" i="2"/>
  <c r="BE308" i="2"/>
  <c r="BE324" i="2"/>
  <c r="BE326" i="2"/>
  <c r="BE328" i="2"/>
  <c r="BE361" i="2"/>
  <c r="BE362" i="2"/>
  <c r="BE365" i="2"/>
  <c r="BE367" i="2"/>
  <c r="BE378" i="2"/>
  <c r="BE400" i="2"/>
  <c r="BE405" i="2"/>
  <c r="BE417" i="2"/>
  <c r="BE420" i="2"/>
  <c r="BE430" i="2"/>
  <c r="F92" i="2"/>
  <c r="BE141" i="2"/>
  <c r="BE147" i="2"/>
  <c r="BE149" i="2"/>
  <c r="BE173" i="2"/>
  <c r="BE203" i="2"/>
  <c r="BE226" i="2"/>
  <c r="BE235" i="2"/>
  <c r="BE242" i="2"/>
  <c r="BE243" i="2"/>
  <c r="BE247" i="2"/>
  <c r="BE251" i="2"/>
  <c r="BE256" i="2"/>
  <c r="BE260" i="2"/>
  <c r="BE263" i="2"/>
  <c r="BE268" i="2"/>
  <c r="BE269" i="2"/>
  <c r="BE271" i="2"/>
  <c r="BE274" i="2"/>
  <c r="BE302" i="2"/>
  <c r="BE304" i="2"/>
  <c r="BE306" i="2"/>
  <c r="BE313" i="2"/>
  <c r="BE314" i="2"/>
  <c r="BE320" i="2"/>
  <c r="BE321" i="2"/>
  <c r="BE323" i="2"/>
  <c r="BE325" i="2"/>
  <c r="BE327" i="2"/>
  <c r="BE329" i="2"/>
  <c r="BE332" i="2"/>
  <c r="BE334" i="2"/>
  <c r="BE346" i="2"/>
  <c r="BE347" i="2"/>
  <c r="BE352" i="2"/>
  <c r="BE353" i="2"/>
  <c r="BE360" i="2"/>
  <c r="BE369" i="2"/>
  <c r="BE391" i="2"/>
  <c r="BE396" i="2"/>
  <c r="BE402" i="2"/>
  <c r="BE412" i="2"/>
  <c r="BE419" i="2"/>
  <c r="BE132" i="2"/>
  <c r="BE135" i="2"/>
  <c r="BE140" i="2"/>
  <c r="BE154" i="2"/>
  <c r="BE163" i="2"/>
  <c r="BE171" i="2"/>
  <c r="BE186" i="2"/>
  <c r="BE198" i="2"/>
  <c r="BE207" i="2"/>
  <c r="BE258" i="2"/>
  <c r="BE265" i="2"/>
  <c r="BE279" i="2"/>
  <c r="BE285" i="2"/>
  <c r="BE317" i="2"/>
  <c r="BE319" i="2"/>
  <c r="BE322" i="2"/>
  <c r="BE331" i="2"/>
  <c r="BE333" i="2"/>
  <c r="BE336" i="2"/>
  <c r="BE337" i="2"/>
  <c r="BE338" i="2"/>
  <c r="BE339" i="2"/>
  <c r="BE344" i="2"/>
  <c r="BE348" i="2"/>
  <c r="BE350" i="2"/>
  <c r="BE354" i="2"/>
  <c r="BE382" i="2"/>
  <c r="BE384" i="2"/>
  <c r="BE386" i="2"/>
  <c r="BE398" i="2"/>
  <c r="BE403" i="2"/>
  <c r="BE425" i="2"/>
  <c r="BE431" i="2"/>
  <c r="BE432" i="2"/>
  <c r="BE437" i="2"/>
  <c r="J34" i="2"/>
  <c r="AW95" i="1" s="1"/>
  <c r="J34" i="3"/>
  <c r="AW96" i="1"/>
  <c r="F35" i="3"/>
  <c r="BB96" i="1" s="1"/>
  <c r="F37" i="4"/>
  <c r="BD97" i="1"/>
  <c r="F36" i="2"/>
  <c r="BC95" i="1" s="1"/>
  <c r="F37" i="2"/>
  <c r="BD95" i="1"/>
  <c r="F35" i="2"/>
  <c r="BB95" i="1" s="1"/>
  <c r="F34" i="3"/>
  <c r="BA96" i="1"/>
  <c r="F37" i="3"/>
  <c r="BD96" i="1" s="1"/>
  <c r="J34" i="4"/>
  <c r="AW97" i="1"/>
  <c r="F34" i="2"/>
  <c r="BA95" i="1" s="1"/>
  <c r="F36" i="3"/>
  <c r="BC96" i="1"/>
  <c r="F36" i="4"/>
  <c r="BC97" i="1" s="1"/>
  <c r="F35" i="4"/>
  <c r="BB97" i="1"/>
  <c r="F34" i="4"/>
  <c r="BA97" i="1" s="1"/>
  <c r="P129" i="2" l="1"/>
  <c r="AU95" i="1" s="1"/>
  <c r="BK124" i="3"/>
  <c r="J124" i="3" s="1"/>
  <c r="J97" i="3" s="1"/>
  <c r="T124" i="3"/>
  <c r="T123" i="3"/>
  <c r="P124" i="3"/>
  <c r="P123" i="3"/>
  <c r="AU96" i="1"/>
  <c r="AU94" i="1" s="1"/>
  <c r="T130" i="2"/>
  <c r="T129" i="2" s="1"/>
  <c r="R130" i="2"/>
  <c r="R129" i="2"/>
  <c r="BK130" i="2"/>
  <c r="J130" i="2" s="1"/>
  <c r="J97" i="2" s="1"/>
  <c r="BK121" i="4"/>
  <c r="J121" i="4"/>
  <c r="J97" i="4" s="1"/>
  <c r="BK423" i="2"/>
  <c r="J423" i="2"/>
  <c r="J108" i="2"/>
  <c r="BK123" i="3"/>
  <c r="J123" i="3"/>
  <c r="J96" i="3"/>
  <c r="BK129" i="2"/>
  <c r="J129" i="2" s="1"/>
  <c r="J96" i="2" s="1"/>
  <c r="F33" i="2"/>
  <c r="AZ95" i="1"/>
  <c r="F33" i="3"/>
  <c r="AZ96" i="1"/>
  <c r="J33" i="4"/>
  <c r="AV97" i="1" s="1"/>
  <c r="AT97" i="1" s="1"/>
  <c r="BC94" i="1"/>
  <c r="W32" i="1"/>
  <c r="BD94" i="1"/>
  <c r="W33" i="1"/>
  <c r="J33" i="2"/>
  <c r="AV95" i="1"/>
  <c r="AT95" i="1" s="1"/>
  <c r="J33" i="3"/>
  <c r="AV96" i="1" s="1"/>
  <c r="AT96" i="1" s="1"/>
  <c r="BB94" i="1"/>
  <c r="AX94" i="1"/>
  <c r="F33" i="4"/>
  <c r="AZ97" i="1"/>
  <c r="BA94" i="1"/>
  <c r="W30" i="1"/>
  <c r="BK120" i="4" l="1"/>
  <c r="J120" i="4"/>
  <c r="J96" i="4" s="1"/>
  <c r="AZ94" i="1"/>
  <c r="W29" i="1" s="1"/>
  <c r="J30" i="2"/>
  <c r="AG95" i="1" s="1"/>
  <c r="AY94" i="1"/>
  <c r="AW94" i="1"/>
  <c r="AK30" i="1"/>
  <c r="J30" i="3"/>
  <c r="AG96" i="1"/>
  <c r="AN96" i="1"/>
  <c r="W31" i="1"/>
  <c r="J39" i="3" l="1"/>
  <c r="J39" i="2"/>
  <c r="AN95" i="1"/>
  <c r="J30" i="4"/>
  <c r="AG97" i="1" s="1"/>
  <c r="AG94" i="1" s="1"/>
  <c r="AK26" i="1" s="1"/>
  <c r="AK35" i="1" s="1"/>
  <c r="AV94" i="1"/>
  <c r="AK29" i="1" s="1"/>
  <c r="J39" i="4" l="1"/>
  <c r="AN97" i="1"/>
  <c r="AT94" i="1"/>
  <c r="AN94" i="1" s="1"/>
</calcChain>
</file>

<file path=xl/sharedStrings.xml><?xml version="1.0" encoding="utf-8"?>
<sst xmlns="http://schemas.openxmlformats.org/spreadsheetml/2006/main" count="5744" uniqueCount="953">
  <si>
    <t>Export Komplet</t>
  </si>
  <si>
    <t/>
  </si>
  <si>
    <t>2.0</t>
  </si>
  <si>
    <t>False</t>
  </si>
  <si>
    <t>{5829ebc0-4786-4438-a682-ddae7cd3d3b8}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</si>
  <si>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</si>
  <si>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</si>
  <si>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</si>
  <si>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</si>
  <si>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</si>
  <si>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</si>
  <si>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</si>
  <si>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</si>
  <si>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</si>
  <si>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Zubri008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</si>
  <si>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</si>
  <si>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</si>
  <si>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Nové parkoviště u BD č.p.688 a 727,Zubří</t>
  </si>
  <si>
    <t>KSO:</t>
  </si>
  <si>
    <t>CC-CZ:</t>
  </si>
  <si>
    <t>Místo:</t>
  </si>
  <si>
    <t>Zubří</t>
  </si>
  <si>
    <t>Datum:</t>
  </si>
  <si>
    <t>9. 1. 2023</t>
  </si>
  <si>
    <t>Zadavatel:</t>
  </si>
  <si>
    <t>IČ:</t>
  </si>
  <si>
    <t>Město Zubří</t>
  </si>
  <si>
    <t>DIČ:</t>
  </si>
  <si>
    <t>Uchazeč:</t>
  </si>
  <si>
    <t>Vyplň údaj</t>
  </si>
  <si>
    <t>Projektant:</t>
  </si>
  <si>
    <t>LZ-PROJEKT plus s.r.o.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</si>
  <si>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</si>
  <si>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</si>
  <si>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</si>
  <si>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</si>
  <si>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</si>
  <si>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</si>
  <si>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</si>
  <si>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</si>
  <si>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</si>
  <si>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</si>
  <si>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</si>
  <si>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</si>
  <si>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</si>
  <si>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</si>
  <si>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</si>
  <si>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</si>
  <si>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</si>
  <si>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</si>
  <si>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</si>
  <si>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</si>
  <si>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</si>
  <si>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</si>
  <si>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</si>
  <si>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</si>
  <si>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</si>
  <si>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</si>
  <si>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</si>
  <si>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</si>
  <si>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</si>
  <si>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</si>
  <si>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</si>
  <si>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</si>
  <si>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</si>
  <si>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</si>
  <si>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</si>
  <si>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</si>
  <si>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</si>
  <si>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</si>
  <si>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</si>
  <si>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</si>
  <si>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</si>
  <si>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</si>
  <si>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</si>
  <si>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</si>
  <si>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</si>
  <si>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</si>
  <si>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</si>
  <si>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</si>
  <si>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</si>
  <si>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D101</t>
  </si>
  <si>
    <t>Parkoviště a nová komunikace</t>
  </si>
  <si>
    <t>STA</t>
  </si>
  <si>
    <t>1</t>
  </si>
  <si>
    <t>{d09822df-6b7e-4703-9c4e-e43b45bee013}</t>
  </si>
  <si>
    <t>2</t>
  </si>
  <si>
    <t>D103</t>
  </si>
  <si>
    <t>Chodník</t>
  </si>
  <si>
    <t>{6ce4bfaa-0f95-4624-b192-f873821aefa2}</t>
  </si>
  <si>
    <t>500</t>
  </si>
  <si>
    <t>Vedlejší rozpočtové náklady</t>
  </si>
  <si>
    <t>{3e4d108d-9fbd-4535-90fa-d738fa300039}</t>
  </si>
  <si>
    <t>j</t>
  </si>
  <si>
    <t>354,56</t>
  </si>
  <si>
    <t>j1</t>
  </si>
  <si>
    <t>52</t>
  </si>
  <si>
    <t>KRYCÍ LIST SOUPISU PRACÍ</t>
  </si>
  <si>
    <t>k</t>
  </si>
  <si>
    <t>306</t>
  </si>
  <si>
    <t>o</t>
  </si>
  <si>
    <t>427,635</t>
  </si>
  <si>
    <t>or1</t>
  </si>
  <si>
    <t>624</t>
  </si>
  <si>
    <t>or2</t>
  </si>
  <si>
    <t>197,5</t>
  </si>
  <si>
    <t>Objekt:</t>
  </si>
  <si>
    <t>p1</t>
  </si>
  <si>
    <t>14,458</t>
  </si>
  <si>
    <t>D101 - Parkoviště a nová komunikace</t>
  </si>
  <si>
    <t>p2</t>
  </si>
  <si>
    <t>4,95</t>
  </si>
  <si>
    <t>r1</t>
  </si>
  <si>
    <t>14,8</t>
  </si>
  <si>
    <t>r2</t>
  </si>
  <si>
    <t>60,995</t>
  </si>
  <si>
    <t>s</t>
  </si>
  <si>
    <t>25,022</t>
  </si>
  <si>
    <t>sut1</t>
  </si>
  <si>
    <t>82,86</t>
  </si>
  <si>
    <t>sut2</t>
  </si>
  <si>
    <t>40,606</t>
  </si>
  <si>
    <t>z</t>
  </si>
  <si>
    <t>79,742</t>
  </si>
  <si>
    <t>o1</t>
  </si>
  <si>
    <t>63,975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</si>
  <si>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</si>
  <si>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</si>
  <si>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</si>
  <si>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</si>
  <si>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</si>
  <si>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</si>
  <si>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</si>
  <si>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</si>
  <si>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</si>
  <si>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</si>
  <si>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</si>
  <si>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</si>
  <si>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</si>
  <si>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</si>
  <si>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</si>
  <si>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</si>
  <si>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</si>
  <si>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</si>
  <si>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</si>
  <si>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</si>
  <si>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</si>
  <si>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</si>
  <si>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</si>
  <si>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</si>
  <si>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</si>
  <si>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</si>
  <si>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</si>
  <si>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</si>
  <si>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</si>
  <si>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</si>
  <si>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</si>
  <si>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</si>
  <si>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</si>
  <si>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</si>
  <si>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</si>
  <si>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</si>
  <si>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</si>
  <si>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</si>
  <si>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</si>
  <si>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2023 01</t>
  </si>
  <si>
    <t>4</t>
  </si>
  <si>
    <t>-522631653</t>
  </si>
  <si>
    <t>VV</t>
  </si>
  <si>
    <t xml:space="preserve">předláždění stáv.chodníku </t>
  </si>
  <si>
    <t>14,0</t>
  </si>
  <si>
    <t>113106142</t>
  </si>
  <si>
    <t>Rozebrání dlažeb z betonových nebo kamenných dlaždic komunikací pro pěší strojně pl přes 50 m2</t>
  </si>
  <si>
    <t>-611802572</t>
  </si>
  <si>
    <t>stávající chodník</t>
  </si>
  <si>
    <t>88,0</t>
  </si>
  <si>
    <t>3</t>
  </si>
  <si>
    <t>113107162</t>
  </si>
  <si>
    <t>Odstranění podkladu z kameniva drceného tl přes 100 do 200 mm strojně pl přes 50 do 200 m2</t>
  </si>
  <si>
    <t>-2083769892</t>
  </si>
  <si>
    <t>113107322</t>
  </si>
  <si>
    <t>Odstranění podkladu z kameniva drceného tl přes 100 do 200 mm strojně pl do 50 m2</t>
  </si>
  <si>
    <t>589588086</t>
  </si>
  <si>
    <t>5</t>
  </si>
  <si>
    <t>-1286516015</t>
  </si>
  <si>
    <t>6</t>
  </si>
  <si>
    <t>113107344</t>
  </si>
  <si>
    <t>Odstranění podkladu živičného tl přes 150 do 200 mm strojně pl do 50 m2</t>
  </si>
  <si>
    <t>861592855</t>
  </si>
  <si>
    <t>40,0+32,0</t>
  </si>
  <si>
    <t>7</t>
  </si>
  <si>
    <t>113202111</t>
  </si>
  <si>
    <t>Vytrhání obrub krajníků obrubníků stojatých</t>
  </si>
  <si>
    <t>m</t>
  </si>
  <si>
    <t>-2094485452</t>
  </si>
  <si>
    <t>38*2</t>
  </si>
  <si>
    <t>8</t>
  </si>
  <si>
    <t>119003211</t>
  </si>
  <si>
    <t>Mobilní plotová zábrana s reflexním pásem výšky do 1,5 m pro zabezpečení výkopu zřízení</t>
  </si>
  <si>
    <t>CS ÚRS 2022 02</t>
  </si>
  <si>
    <t>-1972945530</t>
  </si>
  <si>
    <t>9</t>
  </si>
  <si>
    <t>119003212</t>
  </si>
  <si>
    <t>Mobilní plotová zábrana s reflexním pásem výšky do 1,5 m pro zabezpečení výkopu odstranění</t>
  </si>
  <si>
    <t>1060680041</t>
  </si>
  <si>
    <t>10</t>
  </si>
  <si>
    <t>121151123</t>
  </si>
  <si>
    <t>Sejmutí ornice plochy přes 500 m2 tl vrstvy do 200 mm strojně</t>
  </si>
  <si>
    <t>324972024</t>
  </si>
  <si>
    <t>84/0,15+64,0</t>
  </si>
  <si>
    <t>11</t>
  </si>
  <si>
    <t>122252204</t>
  </si>
  <si>
    <t>Odkopávky a prokopávky nezapažené pro silnice a dálnice v hornině třídy těžitelnosti I objem do 500 m3 strojně</t>
  </si>
  <si>
    <t>m3</t>
  </si>
  <si>
    <t>563702236</t>
  </si>
  <si>
    <t>320,0+64,0*0,54</t>
  </si>
  <si>
    <t>12</t>
  </si>
  <si>
    <t>131251102</t>
  </si>
  <si>
    <t>Hloubení jam nezapažených v hornině třídy těžitelnosti I skupiny 3 objem do 50 m3 strojně</t>
  </si>
  <si>
    <t>1760960214</t>
  </si>
  <si>
    <t>výkop pro RN</t>
  </si>
  <si>
    <t>((2,8+0,6*2)*(2,8+0,6*2)+(2,8+1,2+2,0)*(2,8+1,2+2,0))*0,5*2,0</t>
  </si>
  <si>
    <t>13</t>
  </si>
  <si>
    <t>132251101</t>
  </si>
  <si>
    <t>Hloubení rýh nezapažených š do 800 mm v hornině třídy těžitelnosti I skupiny 3 objem do 20 m3 strojně</t>
  </si>
  <si>
    <t>617492303</t>
  </si>
  <si>
    <t>drenáž</t>
  </si>
  <si>
    <t>(0,3+0,5)*0,5*0,5*(32,0+42,0)</t>
  </si>
  <si>
    <t>14</t>
  </si>
  <si>
    <t>132254202</t>
  </si>
  <si>
    <t>Hloubení zapažených rýh š do 2000 mm v hornině třídy těžitelnosti I skupiny 3 objem do 50 m3</t>
  </si>
  <si>
    <t>825808041</t>
  </si>
  <si>
    <t>propoj.potrubí</t>
  </si>
  <si>
    <t>1,1*1,85*23,0</t>
  </si>
  <si>
    <t>1,1*1,8*1,0</t>
  </si>
  <si>
    <t>1,1*1,85*6,0</t>
  </si>
  <si>
    <t>Součet</t>
  </si>
  <si>
    <t>133254102</t>
  </si>
  <si>
    <t>Hloubení šachet zapažených v hornině třídy těžitelnosti I skupiny 3 objem do 50 m3</t>
  </si>
  <si>
    <t>106075036</t>
  </si>
  <si>
    <t>výkop pro UV</t>
  </si>
  <si>
    <t>1,0*1,0*1,85*4</t>
  </si>
  <si>
    <t>výkop pro šachtu DN 600</t>
  </si>
  <si>
    <t>1,5*1,5*2,2</t>
  </si>
  <si>
    <t>výkop pro šachtu DN 1000</t>
  </si>
  <si>
    <t>2,4*2,4*2,2</t>
  </si>
  <si>
    <t>16</t>
  </si>
  <si>
    <t>151101101</t>
  </si>
  <si>
    <t>Zřízení příložného pažení a rozepření stěn rýh hl do 2 m</t>
  </si>
  <si>
    <t>1587474956</t>
  </si>
  <si>
    <t>r2/1,1*2</t>
  </si>
  <si>
    <t>17</t>
  </si>
  <si>
    <t>151101111</t>
  </si>
  <si>
    <t>Odstranění příložného pažení a rozepření stěn rýh hl do 2 m</t>
  </si>
  <si>
    <t>426092797</t>
  </si>
  <si>
    <t>18</t>
  </si>
  <si>
    <t>151101201</t>
  </si>
  <si>
    <t>Zřízení příložného pažení stěn výkopu hl do 4 m</t>
  </si>
  <si>
    <t>-1733828755</t>
  </si>
  <si>
    <t>1,0*4*1,85*4</t>
  </si>
  <si>
    <t>1,5*4*2,2</t>
  </si>
  <si>
    <t>2,4*4*2,2</t>
  </si>
  <si>
    <t>19</t>
  </si>
  <si>
    <t>151101211</t>
  </si>
  <si>
    <t>Odstranění příložného pažení stěn hl do 4 m</t>
  </si>
  <si>
    <t>-1107476248</t>
  </si>
  <si>
    <t>20</t>
  </si>
  <si>
    <t>162251102</t>
  </si>
  <si>
    <t>Vodorovné přemístění přes 20 do 50 m výkopku/sypaniny z horniny třídy těžitelnosti I skupiny 1 až 3</t>
  </si>
  <si>
    <t>-159246952</t>
  </si>
  <si>
    <t>odvoz + dovoz ornice pro rozprostření</t>
  </si>
  <si>
    <t>or2*0,15*2</t>
  </si>
  <si>
    <t>162651112</t>
  </si>
  <si>
    <t>Vodorovné přemístění přes 4 000 do 5000 m výkopku/sypaniny z horniny třídy těžitelnosti I skupiny 1 až 3</t>
  </si>
  <si>
    <t>899606770</t>
  </si>
  <si>
    <t>odvoz přebytečné ornice</t>
  </si>
  <si>
    <t>or1*0,15</t>
  </si>
  <si>
    <t>-or2*0,15</t>
  </si>
  <si>
    <t>22</t>
  </si>
  <si>
    <t>162751117</t>
  </si>
  <si>
    <t>Vodorovné přemístění přes 9 000 do 10000 m výkopku/sypaniny z horniny třídy těžitelnosti I skupiny 1 až 3</t>
  </si>
  <si>
    <t>1468741462</t>
  </si>
  <si>
    <t>odvoz přebytečné zeminy</t>
  </si>
  <si>
    <t>j+j1+r1+r2+s</t>
  </si>
  <si>
    <t>-z</t>
  </si>
  <si>
    <t>23</t>
  </si>
  <si>
    <t>162751119</t>
  </si>
  <si>
    <t>Příplatek k vodorovnému přemístění výkopku/sypaniny z horniny třídy těžitelnosti I skupiny 1 až 3 ZKD 1000 m přes 10000 m</t>
  </si>
  <si>
    <t>1137624224</t>
  </si>
  <si>
    <t>o*10</t>
  </si>
  <si>
    <t>24</t>
  </si>
  <si>
    <t>167151101</t>
  </si>
  <si>
    <t>Nakládání výkopku z hornin třídy těžitelnosti I skupiny 1 až 3 do 100 m3</t>
  </si>
  <si>
    <t>-1241677222</t>
  </si>
  <si>
    <t>ornice pro rozprostření</t>
  </si>
  <si>
    <t>or2*0,15</t>
  </si>
  <si>
    <t>25</t>
  </si>
  <si>
    <t>171201231</t>
  </si>
  <si>
    <t>Poplatek za uložení zeminy a kamení na recyklační skládce (skládkovné) kód odpadu 17 05 04</t>
  </si>
  <si>
    <t>t</t>
  </si>
  <si>
    <t>-272016981</t>
  </si>
  <si>
    <t>o*2,0</t>
  </si>
  <si>
    <t>26</t>
  </si>
  <si>
    <t>171251201</t>
  </si>
  <si>
    <t>Uložení sypaniny na skládky nebo meziskládky</t>
  </si>
  <si>
    <t>1386821791</t>
  </si>
  <si>
    <t>27</t>
  </si>
  <si>
    <t>-498970048</t>
  </si>
  <si>
    <t>28</t>
  </si>
  <si>
    <t>174151101</t>
  </si>
  <si>
    <t>Zásyp jam, šachet rýh nebo kolem objektů sypaninou se zhutněním</t>
  </si>
  <si>
    <t>74074922</t>
  </si>
  <si>
    <t>25,0</t>
  </si>
  <si>
    <t>-2,8*2,8*1,0</t>
  </si>
  <si>
    <t>-3,14*0,55*0,55*2,2</t>
  </si>
  <si>
    <t>Mezisoučet</t>
  </si>
  <si>
    <t>29</t>
  </si>
  <si>
    <t>1860418469</t>
  </si>
  <si>
    <t>v komunikaci</t>
  </si>
  <si>
    <t>-p1-p2</t>
  </si>
  <si>
    <t>-0,45*0,45*1,85*4</t>
  </si>
  <si>
    <t>-3,14*0,3*0,3*2,2</t>
  </si>
  <si>
    <t>z1</t>
  </si>
  <si>
    <t>30</t>
  </si>
  <si>
    <t>M</t>
  </si>
  <si>
    <t>58333674</t>
  </si>
  <si>
    <t>kamenivo těžené hrubé frakce 16/32</t>
  </si>
  <si>
    <t>-1449142104</t>
  </si>
  <si>
    <t>51,816*2 'Přepočtené koeficientem množství</t>
  </si>
  <si>
    <t>31</t>
  </si>
  <si>
    <t>175151101</t>
  </si>
  <si>
    <t>Obsypání potrubí strojně sypaninou bez prohození, uloženou do 3 m</t>
  </si>
  <si>
    <t>-506365656</t>
  </si>
  <si>
    <t>1,1*0,437*(23,0+6,0)</t>
  </si>
  <si>
    <t>1,1*0,471*1,0</t>
  </si>
  <si>
    <t>32</t>
  </si>
  <si>
    <t>58333651</t>
  </si>
  <si>
    <t>kamenivo těžené hrubé frakce 8/16</t>
  </si>
  <si>
    <t>-799612667</t>
  </si>
  <si>
    <t>14,458*2 'Přepočtené koeficientem množství</t>
  </si>
  <si>
    <t>33</t>
  </si>
  <si>
    <t>175151201</t>
  </si>
  <si>
    <t>Obsypání objektu nad přilehlým původním terénem sypaninou bez prohození, uloženou do 3 m strojně</t>
  </si>
  <si>
    <t>-214668549</t>
  </si>
  <si>
    <t>RN</t>
  </si>
  <si>
    <t>(2,4+0,2*2)*2,8*(0,6+0,2)</t>
  </si>
  <si>
    <t>-2,4*2,4*0,6</t>
  </si>
  <si>
    <t>34</t>
  </si>
  <si>
    <t>714952126</t>
  </si>
  <si>
    <t>2,816*2 'Přepočtené koeficientem množství</t>
  </si>
  <si>
    <t>35</t>
  </si>
  <si>
    <t>181152302</t>
  </si>
  <si>
    <t>Úprava pláně pro silnice a dálnice v zářezech se zhutněním</t>
  </si>
  <si>
    <t>799754984</t>
  </si>
  <si>
    <t>36</t>
  </si>
  <si>
    <t>181152302.1</t>
  </si>
  <si>
    <t>Úprava pláně pro silnice a dálnice v zářezech se zhutněním  45MPa</t>
  </si>
  <si>
    <t>-567189841</t>
  </si>
  <si>
    <t>460+64+32</t>
  </si>
  <si>
    <t>37</t>
  </si>
  <si>
    <t>181311103</t>
  </si>
  <si>
    <t>Rozprostření ornice tl vrstvy do 200 mm v rovině nebo ve svahu do 1:5 ručně</t>
  </si>
  <si>
    <t>604580696</t>
  </si>
  <si>
    <t>180,0+35,0*0,5</t>
  </si>
  <si>
    <t>38</t>
  </si>
  <si>
    <t>181411131</t>
  </si>
  <si>
    <t>Založení parkového trávníku výsevem pl do 1000 m2 v rovině a ve svahu do 1:5</t>
  </si>
  <si>
    <t>-721752870</t>
  </si>
  <si>
    <t>39</t>
  </si>
  <si>
    <t>00572410</t>
  </si>
  <si>
    <t>osivo směs travní parková</t>
  </si>
  <si>
    <t>kg</t>
  </si>
  <si>
    <t>1225141092</t>
  </si>
  <si>
    <t>197,5*0,02 'Přepočtené koeficientem množství</t>
  </si>
  <si>
    <t>40</t>
  </si>
  <si>
    <t>183403153</t>
  </si>
  <si>
    <t>Obdělání půdy hrabáním v rovině a svahu do 1:5</t>
  </si>
  <si>
    <t>-783534453</t>
  </si>
  <si>
    <t>41</t>
  </si>
  <si>
    <t>183403161</t>
  </si>
  <si>
    <t>Obdělání půdy válením v rovině a svahu do 1:5</t>
  </si>
  <si>
    <t>722936674</t>
  </si>
  <si>
    <t>Zakládání</t>
  </si>
  <si>
    <t>42</t>
  </si>
  <si>
    <t>211971110</t>
  </si>
  <si>
    <t>Zřízení opláštění žeber nebo trativodů geotextilií v rýze nebo zářezu sklonu do 1:2</t>
  </si>
  <si>
    <t>1507319243</t>
  </si>
  <si>
    <t>1,0*(32,0+42,0)</t>
  </si>
  <si>
    <t>43</t>
  </si>
  <si>
    <t>69311081</t>
  </si>
  <si>
    <t>geotextilie netkaná separační, ochranná, filtrační, drenážní PES 300g/m2</t>
  </si>
  <si>
    <t>544961384</t>
  </si>
  <si>
    <t>74*1,1845 'Přepočtené koeficientem množství</t>
  </si>
  <si>
    <t>44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</si>
  <si>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</si>
  <si>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</si>
  <si>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1143982573</t>
  </si>
  <si>
    <t>32+42</t>
  </si>
  <si>
    <t>Vodorovné konstrukce</t>
  </si>
  <si>
    <t>45</t>
  </si>
  <si>
    <t>451573111</t>
  </si>
  <si>
    <t>Lože pod potrubí otevřený výkop ze štěrkopísku</t>
  </si>
  <si>
    <t>1529146667</t>
  </si>
  <si>
    <t>1,1*0,15*(23,0+1,0+6,0)</t>
  </si>
  <si>
    <t>46</t>
  </si>
  <si>
    <t>1296377901</t>
  </si>
  <si>
    <t>2,8*2,8*0,2</t>
  </si>
  <si>
    <t>47</t>
  </si>
  <si>
    <t>452112112</t>
  </si>
  <si>
    <t>Osazení betonových prstenců nebo rámů v do 100 mm</t>
  </si>
  <si>
    <t>kus</t>
  </si>
  <si>
    <t>2342957</t>
  </si>
  <si>
    <t>48</t>
  </si>
  <si>
    <t>59223864</t>
  </si>
  <si>
    <t>prstenec pro uliční vpusť vyrovnávací betonový 390x60x130mm</t>
  </si>
  <si>
    <t>-2066702480</t>
  </si>
  <si>
    <t>Komunikace pozemní</t>
  </si>
  <si>
    <t>49</t>
  </si>
  <si>
    <t>564761111</t>
  </si>
  <si>
    <t>Podklad z kameniva hrubého drceného vel. 32-63 mm plochy přes 100 m2 tl 200 mm</t>
  </si>
  <si>
    <t>1345839572</t>
  </si>
  <si>
    <t>tl.170-200mm</t>
  </si>
  <si>
    <t>250</t>
  </si>
  <si>
    <t>50</t>
  </si>
  <si>
    <t>564831011</t>
  </si>
  <si>
    <t>Podklad ze štěrkodrtě ŠD plochy do 100 m2 tl 100 mm</t>
  </si>
  <si>
    <t>-1055065913</t>
  </si>
  <si>
    <t>pod obrubníky</t>
  </si>
  <si>
    <t>244,000*0,45</t>
  </si>
  <si>
    <t>51</t>
  </si>
  <si>
    <t>564861011</t>
  </si>
  <si>
    <t>Podklad ze štěrkodrtě ŠD plochy do 100 m2 tl 200 mm</t>
  </si>
  <si>
    <t>-1418482617</t>
  </si>
  <si>
    <t>564962111</t>
  </si>
  <si>
    <t>Podklad z mechanicky zpevněného kameniva MZK tl 200 mm</t>
  </si>
  <si>
    <t>1813835219</t>
  </si>
  <si>
    <t>53</t>
  </si>
  <si>
    <t>564972121</t>
  </si>
  <si>
    <t>Podklad z mechanicky zpevněného kameniva MZK tl 300 mm</t>
  </si>
  <si>
    <t>1816540812</t>
  </si>
  <si>
    <t>54</t>
  </si>
  <si>
    <t>565175123</t>
  </si>
  <si>
    <t>Asfaltový beton vrstva podkladní ACP 16 (obalované kamenivo OKS) tl 120 mm š přes 3 m</t>
  </si>
  <si>
    <t>1798317346</t>
  </si>
  <si>
    <t>55</t>
  </si>
  <si>
    <t>573231111</t>
  </si>
  <si>
    <t>Postřik živičný spojovací ze silniční emulze v množství 0,70 kg/m2</t>
  </si>
  <si>
    <t>-1040218262</t>
  </si>
  <si>
    <t>k*2</t>
  </si>
  <si>
    <t>56</t>
  </si>
  <si>
    <t>577144121</t>
  </si>
  <si>
    <t>Asfaltový beton vrstva obrusná ACO 11 (ABS) tř. I tl 50 mm š přes 3 m z nemodifikovaného asfaltu</t>
  </si>
  <si>
    <t>1775747667</t>
  </si>
  <si>
    <t>živičná plocha</t>
  </si>
  <si>
    <t>210,0</t>
  </si>
  <si>
    <t>6,0*2,0+8,0*2,0+5,0*1,5*0,5</t>
  </si>
  <si>
    <t>7,0*5,0+29*1,0</t>
  </si>
  <si>
    <t>57</t>
  </si>
  <si>
    <t>577166121</t>
  </si>
  <si>
    <t>Asfaltový beton vrstva ložní ACL 22 (ABVH) tl 70 mm š přes 3 m z nemodifikovaného asfaltu</t>
  </si>
  <si>
    <t>-1859485502</t>
  </si>
  <si>
    <t>58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</si>
  <si>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</si>
  <si>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</t>
  </si>
  <si>
    <t>-831361153</t>
  </si>
  <si>
    <t>předláždění stáv.chodníku 10% nový materiál</t>
  </si>
  <si>
    <t>slepecká dlažba</t>
  </si>
  <si>
    <t>3,0</t>
  </si>
  <si>
    <t>59</t>
  </si>
  <si>
    <t>59245212</t>
  </si>
  <si>
    <t>dlažba zámková tvaru I 196x161x60mm přírodní</t>
  </si>
  <si>
    <t>-1656863927</t>
  </si>
  <si>
    <t>1,4*1,03 'Přepočtené koeficientem množství</t>
  </si>
  <si>
    <t>60</t>
  </si>
  <si>
    <t>59245222</t>
  </si>
  <si>
    <t>dlažba zámková tvaru I základní pro nevidomé 196x161x60mm barevná</t>
  </si>
  <si>
    <t>-1371682182</t>
  </si>
  <si>
    <t>3*1,03 'Přepočtené koeficientem množství</t>
  </si>
  <si>
    <t>61</t>
  </si>
  <si>
    <t>596211114</t>
  </si>
  <si>
    <t>Příplatek za kombinaci dvou barev u kladení betonových dlažeb komunikací pro pěší ručně tl 60 mm skupiny A</t>
  </si>
  <si>
    <t>-1361344501</t>
  </si>
  <si>
    <t>62</t>
  </si>
  <si>
    <t>596412212</t>
  </si>
  <si>
    <t>Kladení dlažby z betonových vegetačních dlaždic pozemních komunikací s ložem z kameniva těženého nebo drceného tl. do 50 mm, s vyplněním spár a vegetačních otvorů, s hutněním vibrováním tl. 80 mm, pro plochy přes 100 do 300 m2</t>
  </si>
  <si>
    <t>-1038194436</t>
  </si>
  <si>
    <t>63</t>
  </si>
  <si>
    <t>59245035</t>
  </si>
  <si>
    <t>dlažba plošná betonová vegetační 200x200x80mm přírodní</t>
  </si>
  <si>
    <t>447642766</t>
  </si>
  <si>
    <t>250*1,02 'Přepočtené koeficientem množství</t>
  </si>
  <si>
    <t>64</t>
  </si>
  <si>
    <t>599141111</t>
  </si>
  <si>
    <t>Vyplnění spár mezi silničními dílci živičnou zálivkou</t>
  </si>
  <si>
    <t>-124002541</t>
  </si>
  <si>
    <t>Trubní vedení</t>
  </si>
  <si>
    <t>65</t>
  </si>
  <si>
    <t>8373R001</t>
  </si>
  <si>
    <t>Napojení na stáv.kanalizaci v místě stáv.revizní šachty</t>
  </si>
  <si>
    <t>739631575</t>
  </si>
  <si>
    <t>66</t>
  </si>
  <si>
    <t>871315221</t>
  </si>
  <si>
    <t>Kanalizační potrubí z tvrdého PVC jednovrstvé tuhost třídy SN8 DN 160</t>
  </si>
  <si>
    <t>-1290606538</t>
  </si>
  <si>
    <t>23+6</t>
  </si>
  <si>
    <t>67</t>
  </si>
  <si>
    <t>871355221</t>
  </si>
  <si>
    <t>Kanalizační potrubí z tvrdého PVC jednovrstvé tuhost třídy SN8 DN 200</t>
  </si>
  <si>
    <t>1936906593</t>
  </si>
  <si>
    <t>68</t>
  </si>
  <si>
    <t>890411811</t>
  </si>
  <si>
    <t>Bourání šachet z prefabrikovaných skruží ručně obestavěného prostoru do 1,5 m3</t>
  </si>
  <si>
    <t>478482317</t>
  </si>
  <si>
    <t>UV</t>
  </si>
  <si>
    <t>0,5*0,5*1,8*2</t>
  </si>
  <si>
    <t>69</t>
  </si>
  <si>
    <t>894812318</t>
  </si>
  <si>
    <t>Revizní a čistící šachta z PP typ DN 600/200 šachtové dno s přítokem tvaru X</t>
  </si>
  <si>
    <t>1859473925</t>
  </si>
  <si>
    <t>70</t>
  </si>
  <si>
    <t>894812332</t>
  </si>
  <si>
    <t>Revizní a čistící šachta z PP DN 600 šachtová roura korugovaná světlé hloubky 2000 mm</t>
  </si>
  <si>
    <t>-563871558</t>
  </si>
  <si>
    <t>71</t>
  </si>
  <si>
    <t>894812339</t>
  </si>
  <si>
    <t>Příplatek k rourám revizní a čistící šachty z PP DN 600 za uříznutí šachtové roury</t>
  </si>
  <si>
    <t>-2111603511</t>
  </si>
  <si>
    <t>72</t>
  </si>
  <si>
    <t>894812376</t>
  </si>
  <si>
    <t>Revizní a čistící šachta z PP DN 600 poklop litinový pro třídu zatížení D400 s betonovým prstencem</t>
  </si>
  <si>
    <t>1079095483</t>
  </si>
  <si>
    <t>73</t>
  </si>
  <si>
    <t>894812502</t>
  </si>
  <si>
    <t>Revizní a čistící šachta z PP typ DN 1000/160 šachtové dno sběrné 45°, 90°</t>
  </si>
  <si>
    <t>738612155</t>
  </si>
  <si>
    <t>74</t>
  </si>
  <si>
    <t>894812522</t>
  </si>
  <si>
    <t>Revizní a čistící šachta z PP DN 1000 šachtová roura korugovaná světlé hloubky 2400 mm</t>
  </si>
  <si>
    <t>-1934594881</t>
  </si>
  <si>
    <t>75</t>
  </si>
  <si>
    <t>894812529</t>
  </si>
  <si>
    <t>Příplatek k rourám revizní a čistící šachty z PP DN 1000 za uříznutí šachtové skruže</t>
  </si>
  <si>
    <t>-199355870</t>
  </si>
  <si>
    <t>76</t>
  </si>
  <si>
    <t>894812552</t>
  </si>
  <si>
    <t>Revizní a čistící šachta z PP DN 1000 poklop litinový pro třídu zatížení D400 na betonovém prstenci</t>
  </si>
  <si>
    <t>-970103326</t>
  </si>
  <si>
    <t>77</t>
  </si>
  <si>
    <t>56241843</t>
  </si>
  <si>
    <t>lapač nečistot pod poklop u šachty integrované do akumulačního boxu</t>
  </si>
  <si>
    <t>-837623754</t>
  </si>
  <si>
    <t>78</t>
  </si>
  <si>
    <t>WVN.LF101160N</t>
  </si>
  <si>
    <t>Regulační prvek typ T 160</t>
  </si>
  <si>
    <t>1953431414</t>
  </si>
  <si>
    <t>79</t>
  </si>
  <si>
    <t>895941302</t>
  </si>
  <si>
    <t>Osazení vpusti uliční DN 450 z betonových dílců dno s kalištěm</t>
  </si>
  <si>
    <t>496998719</t>
  </si>
  <si>
    <t>80</t>
  </si>
  <si>
    <t>59223852</t>
  </si>
  <si>
    <t>dno pro uliční vpusť s kalovou prohlubní betonové 450x300x50mm</t>
  </si>
  <si>
    <t>1465864765</t>
  </si>
  <si>
    <t>81</t>
  </si>
  <si>
    <t>895941313</t>
  </si>
  <si>
    <t>Osazení vpusti uliční DN 450 z betonových dílců skruž horní 295 mm</t>
  </si>
  <si>
    <t>-1747170029</t>
  </si>
  <si>
    <t>82</t>
  </si>
  <si>
    <t>59223857</t>
  </si>
  <si>
    <t>skruž pro uliční vpusť horní betonová 450x295x50mm</t>
  </si>
  <si>
    <t>-1925897680</t>
  </si>
  <si>
    <t>83</t>
  </si>
  <si>
    <t>895941314</t>
  </si>
  <si>
    <t>Osazení vpusti uliční DN 450 z betonových dílců skruž horní 570 mm</t>
  </si>
  <si>
    <t>1965896390</t>
  </si>
  <si>
    <t>84</t>
  </si>
  <si>
    <t>59223858</t>
  </si>
  <si>
    <t>skruž pro uliční vpusť horní betonová 450x570x50mm</t>
  </si>
  <si>
    <t>1107916904</t>
  </si>
  <si>
    <t>85</t>
  </si>
  <si>
    <t>895941321</t>
  </si>
  <si>
    <t>Osazení vpusti uliční DN 450 z betonových dílců skruž středová 195 mm</t>
  </si>
  <si>
    <t>-112273511</t>
  </si>
  <si>
    <t>86</t>
  </si>
  <si>
    <t>59223860</t>
  </si>
  <si>
    <t>skruž pro uliční vpusť středová betonová 450x195x50mm</t>
  </si>
  <si>
    <t>1944641156</t>
  </si>
  <si>
    <t>87</t>
  </si>
  <si>
    <t>895941322</t>
  </si>
  <si>
    <t>Osazení vpusti uliční DN 450 z betonových dílců skruž středová 295 mm</t>
  </si>
  <si>
    <t>-1839573894</t>
  </si>
  <si>
    <t>88</t>
  </si>
  <si>
    <t>59223862</t>
  </si>
  <si>
    <t>skruž pro uliční vpusť středová betonová 450x295x50mm</t>
  </si>
  <si>
    <t>-946439317</t>
  </si>
  <si>
    <t>89</t>
  </si>
  <si>
    <t>895941331</t>
  </si>
  <si>
    <t>Osazení vpusti uliční DN 450 z betonových dílců skruž průběžná s výtokem</t>
  </si>
  <si>
    <t>1742064246</t>
  </si>
  <si>
    <t>90</t>
  </si>
  <si>
    <t>59223854</t>
  </si>
  <si>
    <t>skruž pro uliční vpusť s výtokovým otvorem PVC betonová 450x350x50mm</t>
  </si>
  <si>
    <t>-1684467247</t>
  </si>
  <si>
    <t>91</t>
  </si>
  <si>
    <t>897172111</t>
  </si>
  <si>
    <t>Akumulační boxy z PP pro retenci dešťových vod zatížené osobními automobily objemu do 10 m3</t>
  </si>
  <si>
    <t>-117617455</t>
  </si>
  <si>
    <t>V cenách jsou započteny náklady na:</t>
  </si>
  <si>
    <t>osazení a dodávku plastových bloků včetně spojek a čel,</t>
  </si>
  <si>
    <t>obalení boxů hydroizolačním souvrstvím včetně jeho dodávky.</t>
  </si>
  <si>
    <t>2,4*2,4*0,6</t>
  </si>
  <si>
    <t>92</t>
  </si>
  <si>
    <t>899131112</t>
  </si>
  <si>
    <t>Výměna šachtového rámu,doplnění vyrovnáv.prstenců s osazením a dodáním samonivelačním poklopem D400</t>
  </si>
  <si>
    <t>1621423103</t>
  </si>
  <si>
    <t>93</t>
  </si>
  <si>
    <t>899204112</t>
  </si>
  <si>
    <t>Osazení mříží litinových včetně rámů a košů na bahno pro třídu zatížení D400, E600</t>
  </si>
  <si>
    <t>673436597</t>
  </si>
  <si>
    <t>94</t>
  </si>
  <si>
    <t>55242320</t>
  </si>
  <si>
    <t>mříž vtoková litinová plochá 500x500mm</t>
  </si>
  <si>
    <t>-1801281412</t>
  </si>
  <si>
    <t>95</t>
  </si>
  <si>
    <t>59223871</t>
  </si>
  <si>
    <t>koš vysoký pro uliční vpusti žárově Pz plech pro rám 500/500mm</t>
  </si>
  <si>
    <t>-1191020982</t>
  </si>
  <si>
    <t>96</t>
  </si>
  <si>
    <t>899204211</t>
  </si>
  <si>
    <t>Demontáž mříží litinových včetně rámů hmotnosti přes 150 kg</t>
  </si>
  <si>
    <t>361386235</t>
  </si>
  <si>
    <t>Ostatní konstrukce a práce, bourání</t>
  </si>
  <si>
    <t>97</t>
  </si>
  <si>
    <t>914111111</t>
  </si>
  <si>
    <t>Montáž svislé dopravní značky do velikosti 1 m2 objímkami na sloupek nebo konzolu</t>
  </si>
  <si>
    <t>-823512902</t>
  </si>
  <si>
    <t>98</t>
  </si>
  <si>
    <t>40445625</t>
  </si>
  <si>
    <t>informativní značky provozní IP8, IP9, IP11-IP13 500x700mm</t>
  </si>
  <si>
    <t>-727185701</t>
  </si>
  <si>
    <t>99</t>
  </si>
  <si>
    <t>40445625.1</t>
  </si>
  <si>
    <t>informativní značky provozní  IP12+symbol 225</t>
  </si>
  <si>
    <t>528500851</t>
  </si>
  <si>
    <t>100</t>
  </si>
  <si>
    <t>40445608</t>
  </si>
  <si>
    <t>značky upravující přednost P1, P4 700mm</t>
  </si>
  <si>
    <t>152225176</t>
  </si>
  <si>
    <t>101</t>
  </si>
  <si>
    <t>914511113</t>
  </si>
  <si>
    <t>Montáž sloupku dopravních značek délky do 3,5 m s betonovým základem a patkou D 70 mm</t>
  </si>
  <si>
    <t>-1469983303</t>
  </si>
  <si>
    <t>V cenách jsou započteny i náklady na:</t>
  </si>
  <si>
    <t>vykopání jamek s odhozem výkopku na vzdálenost do 3 m,</t>
  </si>
  <si>
    <t>osazení sloupku včetně montáže a dodávky plastového víčka,</t>
  </si>
  <si>
    <t>V cenách -1112 a -1113 jsou započteny i náklady na hliníkovou patku s betonovým základem.</t>
  </si>
  <si>
    <t>102</t>
  </si>
  <si>
    <t>40445230</t>
  </si>
  <si>
    <t>sloupek pro dopravní značku Zn D 70mm v 3,5m</t>
  </si>
  <si>
    <t>-1815128359</t>
  </si>
  <si>
    <t>103</t>
  </si>
  <si>
    <t>40445257</t>
  </si>
  <si>
    <t>svorka upínací na sloupek D 70mm</t>
  </si>
  <si>
    <t>186236089</t>
  </si>
  <si>
    <t>104</t>
  </si>
  <si>
    <t>40445254</t>
  </si>
  <si>
    <t>víčko plastové na sloupek D 70mm</t>
  </si>
  <si>
    <t>1637762150</t>
  </si>
  <si>
    <t>105</t>
  </si>
  <si>
    <t>915111112</t>
  </si>
  <si>
    <t>Vodorovné dopravní značení dělící čáry souvislé š 125 mm retroreflexní bílá barva</t>
  </si>
  <si>
    <t>-166411695</t>
  </si>
  <si>
    <t>"V10b"    84,0</t>
  </si>
  <si>
    <t>106</t>
  </si>
  <si>
    <t>915131112</t>
  </si>
  <si>
    <t>Vodorovné dopravní značení přechody pro chodce, šipky, symboly retroreflexní bílá barva</t>
  </si>
  <si>
    <t>1144080979</t>
  </si>
  <si>
    <t>"V10f"   2,5*2</t>
  </si>
  <si>
    <t>107</t>
  </si>
  <si>
    <t>915611111</t>
  </si>
  <si>
    <t>Předznačení vodorovného liniového značení</t>
  </si>
  <si>
    <t>-1874298122</t>
  </si>
  <si>
    <t>108</t>
  </si>
  <si>
    <t>915621111</t>
  </si>
  <si>
    <t>Předznačení vodorovného plošného značení</t>
  </si>
  <si>
    <t>1940671776</t>
  </si>
  <si>
    <t>109</t>
  </si>
  <si>
    <t>916131213</t>
  </si>
  <si>
    <t>Osazení silničního obrubníku betonového stojatého s boční opěrou do lože z betonu prostého</t>
  </si>
  <si>
    <t>1825124531</t>
  </si>
  <si>
    <t>"silniční"   115,0+29+5+5+1</t>
  </si>
  <si>
    <t>"obloukový"   6,0</t>
  </si>
  <si>
    <t>"snížený"   74,0</t>
  </si>
  <si>
    <t>"přechodový"   9,0</t>
  </si>
  <si>
    <t>110</t>
  </si>
  <si>
    <t>59217031</t>
  </si>
  <si>
    <t>obrubník betonový silniční 1000x150x250mm</t>
  </si>
  <si>
    <t>833930910</t>
  </si>
  <si>
    <t>155</t>
  </si>
  <si>
    <t>155*1,02 'Přepočtené koeficientem množství</t>
  </si>
  <si>
    <t>111</t>
  </si>
  <si>
    <t>59217029</t>
  </si>
  <si>
    <t>obrubník betonový silniční nájezdový 1000x150x150mm</t>
  </si>
  <si>
    <t>398574354</t>
  </si>
  <si>
    <t>74*1,02 'Přepočtené koeficientem množství</t>
  </si>
  <si>
    <t>112</t>
  </si>
  <si>
    <t>59217030</t>
  </si>
  <si>
    <t>obrubník betonový silniční přechodový 1000x150x150-250mm</t>
  </si>
  <si>
    <t>-1400297667</t>
  </si>
  <si>
    <t>9*1,02 'Přepočtené koeficientem množství</t>
  </si>
  <si>
    <t>113</t>
  </si>
  <si>
    <t>59217053</t>
  </si>
  <si>
    <t>obrubník betonový pro kruhový objezd vnější R1 200x520x300mm</t>
  </si>
  <si>
    <t>-992043231</t>
  </si>
  <si>
    <t>6*1,02 'Přepočtené koeficientem množství</t>
  </si>
  <si>
    <t>114</t>
  </si>
  <si>
    <t>916991121</t>
  </si>
  <si>
    <t>Lože pod obrubníky, krajníky nebo obruby z dlažebních kostek z betonu prostého</t>
  </si>
  <si>
    <t>-639552832</t>
  </si>
  <si>
    <t>244,000*0,45*0,1</t>
  </si>
  <si>
    <t>115</t>
  </si>
  <si>
    <t>919726123</t>
  </si>
  <si>
    <t>Geotextilie pro ochranu, separaci a filtraci netkaná měrná hm přes 300 do 500 g/m2</t>
  </si>
  <si>
    <t>-1377148407</t>
  </si>
  <si>
    <t>116</t>
  </si>
  <si>
    <t>919735112</t>
  </si>
  <si>
    <t>Řezání stávajícího živičného krytu hl přes 50 do 100 mm</t>
  </si>
  <si>
    <t>1948215992</t>
  </si>
  <si>
    <t>28,0+15+10+1</t>
  </si>
  <si>
    <t>117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</si>
  <si>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</si>
  <si>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</si>
  <si>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-1265507676</t>
  </si>
  <si>
    <t>997</t>
  </si>
  <si>
    <t>Přesun sutě</t>
  </si>
  <si>
    <t>118</t>
  </si>
  <si>
    <t>997221151</t>
  </si>
  <si>
    <t>Vodorovná doprava suti z kusových materiálů stavebním kolečkem do 50 m</t>
  </si>
  <si>
    <t>1709393003</t>
  </si>
  <si>
    <t>předláždění stáv.chodníku - manipulace s dlažbou</t>
  </si>
  <si>
    <t>3,64*2</t>
  </si>
  <si>
    <t>119</t>
  </si>
  <si>
    <t>997221551</t>
  </si>
  <si>
    <t>Vodorovná doprava suti ze sypkých materiálů do 1 km</t>
  </si>
  <si>
    <t>-451431819</t>
  </si>
  <si>
    <t>127,106-sut2-3,64</t>
  </si>
  <si>
    <t>120</t>
  </si>
  <si>
    <t>997221559</t>
  </si>
  <si>
    <t>Příplatek ZKD 1 km u vodorovné dopravy suti ze sypkých materiálů</t>
  </si>
  <si>
    <t>2135146742</t>
  </si>
  <si>
    <t>sut1*19</t>
  </si>
  <si>
    <t>121</t>
  </si>
  <si>
    <t>997221561</t>
  </si>
  <si>
    <t>Vodorovná doprava suti z kusových materiálů do 1 km</t>
  </si>
  <si>
    <t>-2054179724</t>
  </si>
  <si>
    <t>122</t>
  </si>
  <si>
    <t>997221569</t>
  </si>
  <si>
    <t>Příplatek ZKD 1 km u vodorovné dopravy suti z kusových materiálů</t>
  </si>
  <si>
    <t>1909978886</t>
  </si>
  <si>
    <t>sut2*19</t>
  </si>
  <si>
    <t>123</t>
  </si>
  <si>
    <t>997221611</t>
  </si>
  <si>
    <t>Nakládání suti na dopravní prostředky pro vodorovnou dopravu</t>
  </si>
  <si>
    <t>-479155257</t>
  </si>
  <si>
    <t>124</t>
  </si>
  <si>
    <t>997221615</t>
  </si>
  <si>
    <t>Poplatek za uložení na skládce (skládkovné) stavebního odpadu betonového kód odpadu 17 01 01</t>
  </si>
  <si>
    <t>-1938163908</t>
  </si>
  <si>
    <t>125</t>
  </si>
  <si>
    <t>997221645</t>
  </si>
  <si>
    <t>Poplatek za uložení na skládce (skládkovné) odpadu asfaltového bez dehtu kód odpadu 17 03 02</t>
  </si>
  <si>
    <t>1945761121</t>
  </si>
  <si>
    <t>126</t>
  </si>
  <si>
    <t>997221873</t>
  </si>
  <si>
    <t>Poplatek za uložení stavebního odpadu na recyklační skládce (skládkovné) zeminy a kamení zatříděného do Katalogu odpadů pod kódem 17 05 04</t>
  </si>
  <si>
    <t>-616354387</t>
  </si>
  <si>
    <t>sut1-32,4</t>
  </si>
  <si>
    <t>998</t>
  </si>
  <si>
    <t>Přesun hmot</t>
  </si>
  <si>
    <t>127</t>
  </si>
  <si>
    <t>998225111</t>
  </si>
  <si>
    <t>Přesun hmot pro pozemní komunikace s krytem z kamene, monolitickým betonovým nebo živičným</t>
  </si>
  <si>
    <t>951716496</t>
  </si>
  <si>
    <t>PSV</t>
  </si>
  <si>
    <t>Práce a dodávky PSV</t>
  </si>
  <si>
    <t>711</t>
  </si>
  <si>
    <t>Izolace proti vodě, vlhkosti a plynům</t>
  </si>
  <si>
    <t>128</t>
  </si>
  <si>
    <t>711671051</t>
  </si>
  <si>
    <t>Provedení  hydroizolace RN fólií PVC</t>
  </si>
  <si>
    <t>-1927674741</t>
  </si>
  <si>
    <t>2,4*2,4*2</t>
  </si>
  <si>
    <t>2,4*4*0,6</t>
  </si>
  <si>
    <t>17,5</t>
  </si>
  <si>
    <t>129</t>
  </si>
  <si>
    <t>28322004</t>
  </si>
  <si>
    <t>fólie hydroizolační pro spodní stavbu mPVC tl 1,5mm</t>
  </si>
  <si>
    <t>-927737510</t>
  </si>
  <si>
    <t>17,5*1,221 'Přepočtené koeficientem množství</t>
  </si>
  <si>
    <t>130</t>
  </si>
  <si>
    <t>711691172</t>
  </si>
  <si>
    <t>Provedení hydroizolace RN ochranné vrstvy z textilie</t>
  </si>
  <si>
    <t>-1812084427</t>
  </si>
  <si>
    <t>131</t>
  </si>
  <si>
    <t>69311202</t>
  </si>
  <si>
    <t>geotextilie netkaná separační, ochranná, filtrační, drenážní PES(70%)+PP(30%) 500g/m2</t>
  </si>
  <si>
    <t>-2097629328</t>
  </si>
  <si>
    <t>17,5*1,1655 'Přepočtené koeficientem množství</t>
  </si>
  <si>
    <t>132</t>
  </si>
  <si>
    <t>998711201</t>
  </si>
  <si>
    <t>Přesun hmot procentní pro izolace proti vodě, vlhkosti a plynům v objektech v do 6 m</t>
  </si>
  <si>
    <t>%</t>
  </si>
  <si>
    <t>534115444</t>
  </si>
  <si>
    <t>Práce a dodávky M</t>
  </si>
  <si>
    <t>46-M</t>
  </si>
  <si>
    <t>Zemní práce při extr.mont.pracích</t>
  </si>
  <si>
    <t>133</t>
  </si>
  <si>
    <t>460161172</t>
  </si>
  <si>
    <t>Hloubení kabelových rýh ručně š 35 cm hl 80 cm v hornině tř I skupiny 3</t>
  </si>
  <si>
    <t>-1780486494</t>
  </si>
  <si>
    <t xml:space="preserve">chráničky </t>
  </si>
  <si>
    <t>134</t>
  </si>
  <si>
    <t>460431182</t>
  </si>
  <si>
    <t>Zásyp kabelových rýh ručně se zhutněním š 35 cm hl 80 cm z horniny tř I skupiny 3</t>
  </si>
  <si>
    <t>906726090</t>
  </si>
  <si>
    <t>135</t>
  </si>
  <si>
    <t>460661111</t>
  </si>
  <si>
    <t>Kabelové lože z písku pro kabely nn bez zakrytí š lože do 35 cm</t>
  </si>
  <si>
    <t>2091061287</t>
  </si>
  <si>
    <t>136</t>
  </si>
  <si>
    <t>460671112</t>
  </si>
  <si>
    <t>Výstražná fólie pro krytí kabelů šířky 25 cm</t>
  </si>
  <si>
    <t>208884457</t>
  </si>
  <si>
    <t>137</t>
  </si>
  <si>
    <t>460791114</t>
  </si>
  <si>
    <t>Montáž trubek ochranných plastových uložených volně do rýhy tuhých D přes 90 do 110 mm</t>
  </si>
  <si>
    <t>1071105067</t>
  </si>
  <si>
    <t>138</t>
  </si>
  <si>
    <t>1000292686</t>
  </si>
  <si>
    <t>KOPOS 06110P/2 BA  CHRÁN. DĚL. KOPOHALF PVC</t>
  </si>
  <si>
    <t>1558534911</t>
  </si>
  <si>
    <t>22*1,05 'Přepočtené koeficientem množství</t>
  </si>
  <si>
    <t>139</t>
  </si>
  <si>
    <t>460791214</t>
  </si>
  <si>
    <t>Montáž trubek ochranných plastových uložených volně do rýhy ohebných přes 90 do 110 mm</t>
  </si>
  <si>
    <t>-1096764608</t>
  </si>
  <si>
    <t>140</t>
  </si>
  <si>
    <t>34571355</t>
  </si>
  <si>
    <t>trubka elektroinstalační ohebná dvouplášťová korugovaná (chránička) D 94/110mm, HDPE+LDPE</t>
  </si>
  <si>
    <t>-1243136429</t>
  </si>
  <si>
    <t>141</t>
  </si>
  <si>
    <t>469981111</t>
  </si>
  <si>
    <t>Přesun hmot pro pomocné stavební práce při elektromotážích</t>
  </si>
  <si>
    <t>-1355559395</t>
  </si>
  <si>
    <t>53,333</t>
  </si>
  <si>
    <t>2,03</t>
  </si>
  <si>
    <t>3,835</t>
  </si>
  <si>
    <t>D103 - Chodník</t>
  </si>
  <si>
    <t>113106132</t>
  </si>
  <si>
    <t>Rozebrání dlažeb z betonových nebo kamenných dlaždic komunikací pro pěší strojně pl do 50 m2</t>
  </si>
  <si>
    <t>1901436320</t>
  </si>
  <si>
    <t>2045117879</t>
  </si>
  <si>
    <t>1292409933</t>
  </si>
  <si>
    <t>5*2</t>
  </si>
  <si>
    <t>121151103</t>
  </si>
  <si>
    <t>Sejmutí ornice plochy do 100 m2 tl vrstvy do 200 mm strojně</t>
  </si>
  <si>
    <t>-1328213677</t>
  </si>
  <si>
    <t>8/0,15</t>
  </si>
  <si>
    <t>122252203</t>
  </si>
  <si>
    <t>Odkopávky a prokopávky nezapažené pro silnice a dálnice v hornině třídy těžitelnosti I objem do 100 m3 strojně</t>
  </si>
  <si>
    <t>-916190918</t>
  </si>
  <si>
    <t>1898356221</t>
  </si>
  <si>
    <t>-80122191</t>
  </si>
  <si>
    <t>-652797110</t>
  </si>
  <si>
    <t>-877477794</t>
  </si>
  <si>
    <t>172780026</t>
  </si>
  <si>
    <t>-739414487</t>
  </si>
  <si>
    <t>-486811751</t>
  </si>
  <si>
    <t>-1738959769</t>
  </si>
  <si>
    <t>-1297125102</t>
  </si>
  <si>
    <t>850496448</t>
  </si>
  <si>
    <t>23,0</t>
  </si>
  <si>
    <t>1348857041</t>
  </si>
  <si>
    <t>-1612409600</t>
  </si>
  <si>
    <t>23*0,02 'Přepočtené koeficientem množství</t>
  </si>
  <si>
    <t>-981689970</t>
  </si>
  <si>
    <t>-936275887</t>
  </si>
  <si>
    <t>836393908</t>
  </si>
  <si>
    <t>pod obrubník</t>
  </si>
  <si>
    <t>23,0*0,3</t>
  </si>
  <si>
    <t>-1550527722</t>
  </si>
  <si>
    <t>1474906625</t>
  </si>
  <si>
    <t>32,0+3,0</t>
  </si>
  <si>
    <t>-433561222</t>
  </si>
  <si>
    <t>1387056743</t>
  </si>
  <si>
    <t>32*1,03 'Přepočtené koeficientem množství</t>
  </si>
  <si>
    <t>-1637149747</t>
  </si>
  <si>
    <t>899331111</t>
  </si>
  <si>
    <t>Výšková úprava uličního vstupu nebo vpusti do 200 mm zvýšením poklopu</t>
  </si>
  <si>
    <t>1691222046</t>
  </si>
  <si>
    <t>916231213</t>
  </si>
  <si>
    <t>Osazení chodníkového obrubníku betonového stojatého s boční opěrou do lože z betonu prostého</t>
  </si>
  <si>
    <t>-1684160557</t>
  </si>
  <si>
    <t>59217017</t>
  </si>
  <si>
    <t>obrubník betonový chodníkový 1000x100x250mm</t>
  </si>
  <si>
    <t>1189484659</t>
  </si>
  <si>
    <t>23*1,02 'Přepočtené koeficientem množství</t>
  </si>
  <si>
    <t>1206395513</t>
  </si>
  <si>
    <t>23,0*0,3*0,1</t>
  </si>
  <si>
    <t>1619521032</t>
  </si>
  <si>
    <t>668189523</t>
  </si>
  <si>
    <t>722961075</t>
  </si>
  <si>
    <t>5,865-sut1</t>
  </si>
  <si>
    <t>-1966542680</t>
  </si>
  <si>
    <t>-841221933</t>
  </si>
  <si>
    <t>1867779073</t>
  </si>
  <si>
    <t>-1955494682</t>
  </si>
  <si>
    <t>998223011</t>
  </si>
  <si>
    <t>Přesun hmot pro pozemní komunikace s krytem dlážděným</t>
  </si>
  <si>
    <t>274346013</t>
  </si>
  <si>
    <t>500 -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</si>
  <si>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</si>
  <si>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</si>
  <si>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</si>
  <si>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</si>
  <si>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VRN</t>
  </si>
  <si>
    <t>VRN1</t>
  </si>
  <si>
    <t>Průzkumné, geodetické a projektové práce</t>
  </si>
  <si>
    <t>012103000</t>
  </si>
  <si>
    <t>Geodetické práce před výstavbou</t>
  </si>
  <si>
    <t>kpl</t>
  </si>
  <si>
    <t>1024</t>
  </si>
  <si>
    <t>-2045940148</t>
  </si>
  <si>
    <t>012203000</t>
  </si>
  <si>
    <t>Geodetické práce při provádění stavby</t>
  </si>
  <si>
    <t>1293900260</t>
  </si>
  <si>
    <t>012303000</t>
  </si>
  <si>
    <t>Geodetické práce po výstavbě</t>
  </si>
  <si>
    <t>-1115159405</t>
  </si>
  <si>
    <t>VRN3</t>
  </si>
  <si>
    <t>Zařízení staveniště</t>
  </si>
  <si>
    <t>030001000</t>
  </si>
  <si>
    <t>-1638539834</t>
  </si>
  <si>
    <t>VRN7</t>
  </si>
  <si>
    <t>Provozní vlivy</t>
  </si>
  <si>
    <t>072002000</t>
  </si>
  <si>
    <t>Silniční provoz - dočasné dopravní značení</t>
  </si>
  <si>
    <t>1880298393</t>
  </si>
  <si>
    <t>SEZNAM FIGUR</t>
  </si>
  <si>
    <t>Výměra</t>
  </si>
  <si>
    <t xml:space="preserve"> D101</t>
  </si>
  <si>
    <t>Použití figury:</t>
  </si>
  <si>
    <t xml:space="preserve"> D103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</si>
</sst>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R7" sqref="R7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37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R5" s="20"/>
      <c r="BE5" s="199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04" t="s">
        <v>17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R6" s="20"/>
      <c r="BE6" s="200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00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00"/>
      <c r="BS8" s="17" t="s">
        <v>6</v>
      </c>
    </row>
    <row r="9" spans="1:74" ht="14.45" customHeight="1">
      <c r="B9" s="20"/>
      <c r="AR9" s="20"/>
      <c r="BE9" s="200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00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00"/>
      <c r="BS11" s="17" t="s">
        <v>6</v>
      </c>
    </row>
    <row r="12" spans="1:74" ht="6.95" customHeight="1">
      <c r="B12" s="20"/>
      <c r="AR12" s="20"/>
      <c r="BE12" s="200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00"/>
      <c r="BS13" s="17" t="s">
        <v>6</v>
      </c>
    </row>
    <row r="14" spans="1:74" ht="12.75">
      <c r="B14" s="20"/>
      <c r="E14" s="205" t="s">
        <v>29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7" t="s">
        <v>27</v>
      </c>
      <c r="AN14" s="29" t="s">
        <v>29</v>
      </c>
      <c r="AR14" s="20"/>
      <c r="BE14" s="200"/>
      <c r="BS14" s="17" t="s">
        <v>6</v>
      </c>
    </row>
    <row r="15" spans="1:74" ht="6.95" customHeight="1">
      <c r="B15" s="20"/>
      <c r="AR15" s="20"/>
      <c r="BE15" s="200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00"/>
      <c r="BS16" s="17" t="s">
        <v>3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200"/>
      <c r="BS17" s="17" t="s">
        <v>32</v>
      </c>
    </row>
    <row r="18" spans="2:71" ht="6.95" customHeight="1">
      <c r="B18" s="20"/>
      <c r="AR18" s="20"/>
      <c r="BE18" s="200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00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200"/>
      <c r="BS20" s="17" t="s">
        <v>32</v>
      </c>
    </row>
    <row r="21" spans="2:71" ht="6.95" customHeight="1">
      <c r="B21" s="20"/>
      <c r="AR21" s="20"/>
      <c r="BE21" s="200"/>
    </row>
    <row r="22" spans="2:71" ht="12" customHeight="1">
      <c r="B22" s="20"/>
      <c r="D22" s="27" t="s">
        <v>35</v>
      </c>
      <c r="AR22" s="20"/>
      <c r="BE22" s="200"/>
    </row>
    <row r="23" spans="2:71" ht="16.5" customHeight="1">
      <c r="B23" s="20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20"/>
      <c r="BE23" s="200"/>
    </row>
    <row r="24" spans="2:71" ht="6.95" customHeight="1">
      <c r="B24" s="20"/>
      <c r="AR24" s="20"/>
      <c r="BE24" s="200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0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8">
        <f>ROUND(AG94,2)</f>
        <v>0</v>
      </c>
      <c r="AL26" s="209"/>
      <c r="AM26" s="209"/>
      <c r="AN26" s="209"/>
      <c r="AO26" s="209"/>
      <c r="AR26" s="32"/>
      <c r="BE26" s="200"/>
    </row>
    <row r="27" spans="2:71" s="1" customFormat="1" ht="6.95" customHeight="1">
      <c r="B27" s="32"/>
      <c r="AR27" s="32"/>
      <c r="BE27" s="200"/>
    </row>
    <row r="28" spans="2:71" s="1" customFormat="1" ht="12.75">
      <c r="B28" s="32"/>
      <c r="L28" s="210" t="s">
        <v>37</v>
      </c>
      <c r="M28" s="210"/>
      <c r="N28" s="210"/>
      <c r="O28" s="210"/>
      <c r="P28" s="210"/>
      <c r="W28" s="210" t="s">
        <v>38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39</v>
      </c>
      <c r="AL28" s="210"/>
      <c r="AM28" s="210"/>
      <c r="AN28" s="210"/>
      <c r="AO28" s="210"/>
      <c r="AR28" s="32"/>
      <c r="BE28" s="200"/>
    </row>
    <row r="29" spans="2:71" s="2" customFormat="1" ht="14.45" customHeight="1">
      <c r="B29" s="36"/>
      <c r="D29" s="27" t="s">
        <v>40</v>
      </c>
      <c r="F29" s="27" t="s">
        <v>41</v>
      </c>
      <c r="L29" s="213">
        <v>0.21</v>
      </c>
      <c r="M29" s="212"/>
      <c r="N29" s="212"/>
      <c r="O29" s="212"/>
      <c r="P29" s="212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0</v>
      </c>
      <c r="AL29" s="212"/>
      <c r="AM29" s="212"/>
      <c r="AN29" s="212"/>
      <c r="AO29" s="212"/>
      <c r="AR29" s="36"/>
      <c r="BE29" s="201"/>
    </row>
    <row r="30" spans="2:71" s="2" customFormat="1" ht="14.45" customHeight="1">
      <c r="B30" s="36"/>
      <c r="F30" s="27" t="s">
        <v>42</v>
      </c>
      <c r="L30" s="213">
        <v>0.15</v>
      </c>
      <c r="M30" s="212"/>
      <c r="N30" s="212"/>
      <c r="O30" s="212"/>
      <c r="P30" s="212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0</v>
      </c>
      <c r="AL30" s="212"/>
      <c r="AM30" s="212"/>
      <c r="AN30" s="212"/>
      <c r="AO30" s="212"/>
      <c r="AR30" s="36"/>
      <c r="BE30" s="201"/>
    </row>
    <row r="31" spans="2:71" s="2" customFormat="1" ht="14.45" hidden="1" customHeight="1">
      <c r="B31" s="36"/>
      <c r="F31" s="27" t="s">
        <v>43</v>
      </c>
      <c r="L31" s="213">
        <v>0.21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6"/>
      <c r="BE31" s="201"/>
    </row>
    <row r="32" spans="2:71" s="2" customFormat="1" ht="14.45" hidden="1" customHeight="1">
      <c r="B32" s="36"/>
      <c r="F32" s="27" t="s">
        <v>44</v>
      </c>
      <c r="L32" s="213">
        <v>0.15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6"/>
      <c r="BE32" s="201"/>
    </row>
    <row r="33" spans="2:57" s="2" customFormat="1" ht="14.45" hidden="1" customHeight="1">
      <c r="B33" s="36"/>
      <c r="F33" s="27" t="s">
        <v>45</v>
      </c>
      <c r="L33" s="213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6"/>
      <c r="BE33" s="201"/>
    </row>
    <row r="34" spans="2:57" s="1" customFormat="1" ht="6.95" customHeight="1">
      <c r="B34" s="32"/>
      <c r="AR34" s="32"/>
      <c r="BE34" s="200"/>
    </row>
    <row r="35" spans="2:57" s="1" customFormat="1" ht="25.9" customHeight="1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14" t="s">
        <v>48</v>
      </c>
      <c r="Y35" s="215"/>
      <c r="Z35" s="215"/>
      <c r="AA35" s="215"/>
      <c r="AB35" s="215"/>
      <c r="AC35" s="39"/>
      <c r="AD35" s="39"/>
      <c r="AE35" s="39"/>
      <c r="AF35" s="39"/>
      <c r="AG35" s="39"/>
      <c r="AH35" s="39"/>
      <c r="AI35" s="39"/>
      <c r="AJ35" s="39"/>
      <c r="AK35" s="216">
        <f>SUM(AK26:AK33)</f>
        <v>0</v>
      </c>
      <c r="AL35" s="215"/>
      <c r="AM35" s="215"/>
      <c r="AN35" s="215"/>
      <c r="AO35" s="217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51</v>
      </c>
      <c r="AI60" s="34"/>
      <c r="AJ60" s="34"/>
      <c r="AK60" s="34"/>
      <c r="AL60" s="34"/>
      <c r="AM60" s="43" t="s">
        <v>52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54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51</v>
      </c>
      <c r="AI75" s="34"/>
      <c r="AJ75" s="34"/>
      <c r="AK75" s="34"/>
      <c r="AL75" s="34"/>
      <c r="AM75" s="43" t="s">
        <v>52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55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>
        <f>K5</f>
        <v>0</v>
      </c>
      <c r="AR84" s="48"/>
    </row>
    <row r="85" spans="1:91" s="4" customFormat="1" ht="36.950000000000003" customHeight="1">
      <c r="B85" s="49"/>
      <c r="C85" s="50" t="s">
        <v>16</v>
      </c>
      <c r="L85" s="218" t="str">
        <f>K6</f>
        <v>Nové parkoviště u BD č.p.688 a 727,Zubří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Zubří</v>
      </c>
      <c r="AI87" s="27" t="s">
        <v>22</v>
      </c>
      <c r="AM87" s="220" t="str">
        <f>IF(AN8= "","",AN8)</f>
        <v>9. 1. 2023</v>
      </c>
      <c r="AN87" s="220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Město Zubří</v>
      </c>
      <c r="AI89" s="27" t="s">
        <v>30</v>
      </c>
      <c r="AM89" s="221" t="str">
        <f>IF(E17="","",E17)</f>
        <v>LZ-PROJEKT plus s.r.o.</v>
      </c>
      <c r="AN89" s="222"/>
      <c r="AO89" s="222"/>
      <c r="AP89" s="222"/>
      <c r="AR89" s="32"/>
      <c r="AS89" s="223" t="s">
        <v>56</v>
      </c>
      <c r="AT89" s="224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21" t="str">
        <f>IF(E20="","",E20)</f>
        <v>Fajfrová Irena</v>
      </c>
      <c r="AN90" s="222"/>
      <c r="AO90" s="222"/>
      <c r="AP90" s="222"/>
      <c r="AR90" s="32"/>
      <c r="AS90" s="225"/>
      <c r="AT90" s="226"/>
      <c r="BD90" s="56"/>
    </row>
    <row r="91" spans="1:91" s="1" customFormat="1" ht="10.9" customHeight="1">
      <c r="B91" s="32"/>
      <c r="AR91" s="32"/>
      <c r="AS91" s="225"/>
      <c r="AT91" s="226"/>
      <c r="BD91" s="56"/>
    </row>
    <row r="92" spans="1:91" s="1" customFormat="1" ht="29.25" customHeight="1">
      <c r="B92" s="32"/>
      <c r="C92" s="227" t="s">
        <v>57</v>
      </c>
      <c r="D92" s="228"/>
      <c r="E92" s="228"/>
      <c r="F92" s="228"/>
      <c r="G92" s="228"/>
      <c r="H92" s="57"/>
      <c r="I92" s="229" t="s">
        <v>58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0" t="s">
        <v>59</v>
      </c>
      <c r="AH92" s="228"/>
      <c r="AI92" s="228"/>
      <c r="AJ92" s="228"/>
      <c r="AK92" s="228"/>
      <c r="AL92" s="228"/>
      <c r="AM92" s="228"/>
      <c r="AN92" s="229" t="s">
        <v>60</v>
      </c>
      <c r="AO92" s="228"/>
      <c r="AP92" s="231"/>
      <c r="AQ92" s="58" t="s">
        <v>61</v>
      </c>
      <c r="AR92" s="32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5">
        <f>ROUND(SUM(AG95:AG97),2)</f>
        <v>0</v>
      </c>
      <c r="AH94" s="235"/>
      <c r="AI94" s="235"/>
      <c r="AJ94" s="235"/>
      <c r="AK94" s="235"/>
      <c r="AL94" s="235"/>
      <c r="AM94" s="235"/>
      <c r="AN94" s="236">
        <f>SUM(AG94,AT94)</f>
        <v>0</v>
      </c>
      <c r="AO94" s="236"/>
      <c r="AP94" s="236"/>
      <c r="AQ94" s="67" t="s">
        <v>1</v>
      </c>
      <c r="AR94" s="63"/>
      <c r="AS94" s="68">
        <f>ROUND(SUM(AS95:AS97),2)</f>
        <v>0</v>
      </c>
      <c r="AT94" s="69">
        <f>ROUND(SUM(AV94:AW94),2)</f>
        <v>0</v>
      </c>
      <c r="AU94" s="70">
        <f>ROUND(SUM(AU95:AU97),5)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ROUND(SUM(AZ95:AZ97),2)</f>
        <v>0</v>
      </c>
      <c r="BA94" s="69">
        <f>ROUND(SUM(BA95:BA97),2)</f>
        <v>0</v>
      </c>
      <c r="BB94" s="69">
        <f>ROUND(SUM(BB95:BB97),2)</f>
        <v>0</v>
      </c>
      <c r="BC94" s="69">
        <f>ROUND(SUM(BC95:BC97),2)</f>
        <v>0</v>
      </c>
      <c r="BD94" s="71">
        <f>ROUND(SUM(BD95:BD97),2)</f>
        <v>0</v>
      </c>
      <c r="BS94" s="72" t="s">
        <v>75</v>
      </c>
      <c r="BT94" s="72" t="s">
        <v>76</v>
      </c>
      <c r="BU94" s="73" t="s">
        <v>77</v>
      </c>
      <c r="BV94" s="72" t="s">
        <v>78</v>
      </c>
      <c r="BW94" s="72" t="s">
        <v>4</v>
      </c>
      <c r="BX94" s="72" t="s">
        <v>79</v>
      </c>
      <c r="CL94" s="72" t="s">
        <v>1</v>
      </c>
    </row>
    <row r="95" spans="1:91" s="6" customFormat="1" ht="16.5" customHeight="1">
      <c r="A95" s="74" t="s">
        <v>80</v>
      </c>
      <c r="B95" s="75"/>
      <c r="C95" s="76"/>
      <c r="D95" s="234" t="s">
        <v>81</v>
      </c>
      <c r="E95" s="234"/>
      <c r="F95" s="234"/>
      <c r="G95" s="234"/>
      <c r="H95" s="234"/>
      <c r="I95" s="77"/>
      <c r="J95" s="234" t="s">
        <v>82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'D101 - Parkoviště a nová ...'!J30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78" t="s">
        <v>83</v>
      </c>
      <c r="AR95" s="75"/>
      <c r="AS95" s="79">
        <v>0</v>
      </c>
      <c r="AT95" s="80">
        <f>ROUND(SUM(AV95:AW95),2)</f>
        <v>0</v>
      </c>
      <c r="AU95" s="81">
        <f>'D101 - Parkoviště a nová ...'!P129</f>
        <v>0</v>
      </c>
      <c r="AV95" s="80">
        <f>'D101 - Parkoviště a nová ...'!J33</f>
        <v>0</v>
      </c>
      <c r="AW95" s="80">
        <f>'D101 - Parkoviště a nová ...'!J34</f>
        <v>0</v>
      </c>
      <c r="AX95" s="80">
        <f>'D101 - Parkoviště a nová ...'!J35</f>
        <v>0</v>
      </c>
      <c r="AY95" s="80">
        <f>'D101 - Parkoviště a nová ...'!J36</f>
        <v>0</v>
      </c>
      <c r="AZ95" s="80">
        <f>'D101 - Parkoviště a nová ...'!F33</f>
        <v>0</v>
      </c>
      <c r="BA95" s="80">
        <f>'D101 - Parkoviště a nová ...'!F34</f>
        <v>0</v>
      </c>
      <c r="BB95" s="80">
        <f>'D101 - Parkoviště a nová ...'!F35</f>
        <v>0</v>
      </c>
      <c r="BC95" s="80">
        <f>'D101 - Parkoviště a nová ...'!F36</f>
        <v>0</v>
      </c>
      <c r="BD95" s="82">
        <f>'D101 - Parkoviště a nová ...'!F37</f>
        <v>0</v>
      </c>
      <c r="BT95" s="83" t="s">
        <v>84</v>
      </c>
      <c r="BV95" s="83" t="s">
        <v>78</v>
      </c>
      <c r="BW95" s="83" t="s">
        <v>85</v>
      </c>
      <c r="BX95" s="83" t="s">
        <v>4</v>
      </c>
      <c r="CL95" s="83" t="s">
        <v>1</v>
      </c>
      <c r="CM95" s="83" t="s">
        <v>86</v>
      </c>
    </row>
    <row r="96" spans="1:91" s="6" customFormat="1" ht="16.5" customHeight="1">
      <c r="A96" s="74" t="s">
        <v>80</v>
      </c>
      <c r="B96" s="75"/>
      <c r="C96" s="76"/>
      <c r="D96" s="234" t="s">
        <v>87</v>
      </c>
      <c r="E96" s="234"/>
      <c r="F96" s="234"/>
      <c r="G96" s="234"/>
      <c r="H96" s="234"/>
      <c r="I96" s="77"/>
      <c r="J96" s="234" t="s">
        <v>88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2">
        <f>'D103 - Chodník'!J30</f>
        <v>0</v>
      </c>
      <c r="AH96" s="233"/>
      <c r="AI96" s="233"/>
      <c r="AJ96" s="233"/>
      <c r="AK96" s="233"/>
      <c r="AL96" s="233"/>
      <c r="AM96" s="233"/>
      <c r="AN96" s="232">
        <f>SUM(AG96,AT96)</f>
        <v>0</v>
      </c>
      <c r="AO96" s="233"/>
      <c r="AP96" s="233"/>
      <c r="AQ96" s="78" t="s">
        <v>83</v>
      </c>
      <c r="AR96" s="75"/>
      <c r="AS96" s="79">
        <v>0</v>
      </c>
      <c r="AT96" s="80">
        <f>ROUND(SUM(AV96:AW96),2)</f>
        <v>0</v>
      </c>
      <c r="AU96" s="81">
        <f>'D103 - Chodník'!P123</f>
        <v>0</v>
      </c>
      <c r="AV96" s="80">
        <f>'D103 - Chodník'!J33</f>
        <v>0</v>
      </c>
      <c r="AW96" s="80">
        <f>'D103 - Chodník'!J34</f>
        <v>0</v>
      </c>
      <c r="AX96" s="80">
        <f>'D103 - Chodník'!J35</f>
        <v>0</v>
      </c>
      <c r="AY96" s="80">
        <f>'D103 - Chodník'!J36</f>
        <v>0</v>
      </c>
      <c r="AZ96" s="80">
        <f>'D103 - Chodník'!F33</f>
        <v>0</v>
      </c>
      <c r="BA96" s="80">
        <f>'D103 - Chodník'!F34</f>
        <v>0</v>
      </c>
      <c r="BB96" s="80">
        <f>'D103 - Chodník'!F35</f>
        <v>0</v>
      </c>
      <c r="BC96" s="80">
        <f>'D103 - Chodník'!F36</f>
        <v>0</v>
      </c>
      <c r="BD96" s="82">
        <f>'D103 - Chodník'!F37</f>
        <v>0</v>
      </c>
      <c r="BT96" s="83" t="s">
        <v>84</v>
      </c>
      <c r="BV96" s="83" t="s">
        <v>78</v>
      </c>
      <c r="BW96" s="83" t="s">
        <v>89</v>
      </c>
      <c r="BX96" s="83" t="s">
        <v>4</v>
      </c>
      <c r="CL96" s="83" t="s">
        <v>1</v>
      </c>
      <c r="CM96" s="83" t="s">
        <v>86</v>
      </c>
    </row>
    <row r="97" spans="1:91" s="6" customFormat="1" ht="16.5" customHeight="1">
      <c r="A97" s="74" t="s">
        <v>80</v>
      </c>
      <c r="B97" s="75"/>
      <c r="C97" s="76"/>
      <c r="D97" s="234" t="s">
        <v>90</v>
      </c>
      <c r="E97" s="234"/>
      <c r="F97" s="234"/>
      <c r="G97" s="234"/>
      <c r="H97" s="234"/>
      <c r="I97" s="77"/>
      <c r="J97" s="234" t="s">
        <v>91</v>
      </c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2">
        <f>'500 - Vedlejší rozpočtové...'!J30</f>
        <v>0</v>
      </c>
      <c r="AH97" s="233"/>
      <c r="AI97" s="233"/>
      <c r="AJ97" s="233"/>
      <c r="AK97" s="233"/>
      <c r="AL97" s="233"/>
      <c r="AM97" s="233"/>
      <c r="AN97" s="232">
        <f>SUM(AG97,AT97)</f>
        <v>0</v>
      </c>
      <c r="AO97" s="233"/>
      <c r="AP97" s="233"/>
      <c r="AQ97" s="78" t="s">
        <v>83</v>
      </c>
      <c r="AR97" s="75"/>
      <c r="AS97" s="84">
        <v>0</v>
      </c>
      <c r="AT97" s="85">
        <f>ROUND(SUM(AV97:AW97),2)</f>
        <v>0</v>
      </c>
      <c r="AU97" s="86">
        <f>'500 - Vedlejší rozpočtové...'!P120</f>
        <v>0</v>
      </c>
      <c r="AV97" s="85">
        <f>'500 - Vedlejší rozpočtové...'!J33</f>
        <v>0</v>
      </c>
      <c r="AW97" s="85">
        <f>'500 - Vedlejší rozpočtové...'!J34</f>
        <v>0</v>
      </c>
      <c r="AX97" s="85">
        <f>'500 - Vedlejší rozpočtové...'!J35</f>
        <v>0</v>
      </c>
      <c r="AY97" s="85">
        <f>'500 - Vedlejší rozpočtové...'!J36</f>
        <v>0</v>
      </c>
      <c r="AZ97" s="85">
        <f>'500 - Vedlejší rozpočtové...'!F33</f>
        <v>0</v>
      </c>
      <c r="BA97" s="85">
        <f>'500 - Vedlejší rozpočtové...'!F34</f>
        <v>0</v>
      </c>
      <c r="BB97" s="85">
        <f>'500 - Vedlejší rozpočtové...'!F35</f>
        <v>0</v>
      </c>
      <c r="BC97" s="85">
        <f>'500 - Vedlejší rozpočtové...'!F36</f>
        <v>0</v>
      </c>
      <c r="BD97" s="87">
        <f>'500 - Vedlejší rozpočtové...'!F37</f>
        <v>0</v>
      </c>
      <c r="BT97" s="83" t="s">
        <v>84</v>
      </c>
      <c r="BV97" s="83" t="s">
        <v>78</v>
      </c>
      <c r="BW97" s="83" t="s">
        <v>92</v>
      </c>
      <c r="BX97" s="83" t="s">
        <v>4</v>
      </c>
      <c r="CL97" s="83" t="s">
        <v>1</v>
      </c>
      <c r="CM97" s="83" t="s">
        <v>86</v>
      </c>
    </row>
    <row r="98" spans="1:91" s="1" customFormat="1" ht="30" customHeight="1">
      <c r="B98" s="32"/>
      <c r="AR98" s="32"/>
    </row>
    <row r="99" spans="1:91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2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D101 - Parkoviště a nová ...'!C2" display="/" xr:uid="{00000000-0004-0000-0000-000000000000}"/>
    <hyperlink ref="A96" location="'D103 - Chodník'!C2" display="/" xr:uid="{00000000-0004-0000-0000-000001000000}"/>
    <hyperlink ref="A97" location="'500 - Vedlejší rozpočtové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3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37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85</v>
      </c>
      <c r="AZ2" s="88" t="s">
        <v>93</v>
      </c>
      <c r="BA2" s="88" t="s">
        <v>1</v>
      </c>
      <c r="BB2" s="88" t="s">
        <v>1</v>
      </c>
      <c r="BC2" s="88" t="s">
        <v>94</v>
      </c>
      <c r="BD2" s="88" t="s">
        <v>86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88" t="s">
        <v>95</v>
      </c>
      <c r="BA3" s="88" t="s">
        <v>1</v>
      </c>
      <c r="BB3" s="88" t="s">
        <v>1</v>
      </c>
      <c r="BC3" s="88" t="s">
        <v>96</v>
      </c>
      <c r="BD3" s="88" t="s">
        <v>86</v>
      </c>
    </row>
    <row r="4" spans="2:56" ht="24.95" customHeight="1">
      <c r="B4" s="20"/>
      <c r="D4" s="21" t="s">
        <v>97</v>
      </c>
      <c r="L4" s="20"/>
      <c r="M4" s="89" t="s">
        <v>10</v>
      </c>
      <c r="AT4" s="17" t="s">
        <v>3</v>
      </c>
      <c r="AZ4" s="88" t="s">
        <v>98</v>
      </c>
      <c r="BA4" s="88" t="s">
        <v>1</v>
      </c>
      <c r="BB4" s="88" t="s">
        <v>1</v>
      </c>
      <c r="BC4" s="88" t="s">
        <v>99</v>
      </c>
      <c r="BD4" s="88" t="s">
        <v>86</v>
      </c>
    </row>
    <row r="5" spans="2:56" ht="6.95" customHeight="1">
      <c r="B5" s="20"/>
      <c r="L5" s="20"/>
      <c r="AZ5" s="88" t="s">
        <v>100</v>
      </c>
      <c r="BA5" s="88" t="s">
        <v>1</v>
      </c>
      <c r="BB5" s="88" t="s">
        <v>1</v>
      </c>
      <c r="BC5" s="88" t="s">
        <v>101</v>
      </c>
      <c r="BD5" s="88" t="s">
        <v>86</v>
      </c>
    </row>
    <row r="6" spans="2:56" ht="12" customHeight="1">
      <c r="B6" s="20"/>
      <c r="D6" s="27" t="s">
        <v>16</v>
      </c>
      <c r="L6" s="20"/>
      <c r="AZ6" s="88" t="s">
        <v>102</v>
      </c>
      <c r="BA6" s="88" t="s">
        <v>1</v>
      </c>
      <c r="BB6" s="88" t="s">
        <v>1</v>
      </c>
      <c r="BC6" s="88" t="s">
        <v>103</v>
      </c>
      <c r="BD6" s="88" t="s">
        <v>86</v>
      </c>
    </row>
    <row r="7" spans="2:56" ht="16.5" customHeight="1">
      <c r="B7" s="20"/>
      <c r="E7" s="238" t="str">
        <f>'Rekapitulace stavby'!K6</f>
        <v>Nové parkoviště u BD č.p.688 a 727,Zubří</v>
      </c>
      <c r="F7" s="239"/>
      <c r="G7" s="239"/>
      <c r="H7" s="239"/>
      <c r="L7" s="20"/>
      <c r="AZ7" s="88" t="s">
        <v>104</v>
      </c>
      <c r="BA7" s="88" t="s">
        <v>1</v>
      </c>
      <c r="BB7" s="88" t="s">
        <v>1</v>
      </c>
      <c r="BC7" s="88" t="s">
        <v>105</v>
      </c>
      <c r="BD7" s="88" t="s">
        <v>86</v>
      </c>
    </row>
    <row r="8" spans="2:56" s="1" customFormat="1" ht="12" customHeight="1">
      <c r="B8" s="32"/>
      <c r="D8" s="27" t="s">
        <v>106</v>
      </c>
      <c r="L8" s="32"/>
      <c r="AZ8" s="88" t="s">
        <v>107</v>
      </c>
      <c r="BA8" s="88" t="s">
        <v>1</v>
      </c>
      <c r="BB8" s="88" t="s">
        <v>1</v>
      </c>
      <c r="BC8" s="88" t="s">
        <v>108</v>
      </c>
      <c r="BD8" s="88" t="s">
        <v>86</v>
      </c>
    </row>
    <row r="9" spans="2:56" s="1" customFormat="1" ht="16.5" customHeight="1">
      <c r="B9" s="32"/>
      <c r="E9" s="218" t="s">
        <v>109</v>
      </c>
      <c r="F9" s="240"/>
      <c r="G9" s="240"/>
      <c r="H9" s="240"/>
      <c r="L9" s="32"/>
      <c r="AZ9" s="88" t="s">
        <v>110</v>
      </c>
      <c r="BA9" s="88" t="s">
        <v>1</v>
      </c>
      <c r="BB9" s="88" t="s">
        <v>1</v>
      </c>
      <c r="BC9" s="88" t="s">
        <v>111</v>
      </c>
      <c r="BD9" s="88" t="s">
        <v>86</v>
      </c>
    </row>
    <row r="10" spans="2:56" s="1" customFormat="1" ht="11.25">
      <c r="B10" s="32"/>
      <c r="L10" s="32"/>
      <c r="AZ10" s="88" t="s">
        <v>112</v>
      </c>
      <c r="BA10" s="88" t="s">
        <v>1</v>
      </c>
      <c r="BB10" s="88" t="s">
        <v>1</v>
      </c>
      <c r="BC10" s="88" t="s">
        <v>113</v>
      </c>
      <c r="BD10" s="88" t="s">
        <v>86</v>
      </c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88" t="s">
        <v>114</v>
      </c>
      <c r="BA11" s="88" t="s">
        <v>1</v>
      </c>
      <c r="BB11" s="88" t="s">
        <v>1</v>
      </c>
      <c r="BC11" s="88" t="s">
        <v>115</v>
      </c>
      <c r="BD11" s="88" t="s">
        <v>86</v>
      </c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9. 1. 2023</v>
      </c>
      <c r="L12" s="32"/>
      <c r="AZ12" s="88" t="s">
        <v>116</v>
      </c>
      <c r="BA12" s="88" t="s">
        <v>1</v>
      </c>
      <c r="BB12" s="88" t="s">
        <v>1</v>
      </c>
      <c r="BC12" s="88" t="s">
        <v>117</v>
      </c>
      <c r="BD12" s="88" t="s">
        <v>86</v>
      </c>
    </row>
    <row r="13" spans="2:56" s="1" customFormat="1" ht="10.9" customHeight="1">
      <c r="B13" s="32"/>
      <c r="L13" s="32"/>
      <c r="AZ13" s="88" t="s">
        <v>118</v>
      </c>
      <c r="BA13" s="88" t="s">
        <v>1</v>
      </c>
      <c r="BB13" s="88" t="s">
        <v>1</v>
      </c>
      <c r="BC13" s="88" t="s">
        <v>119</v>
      </c>
      <c r="BD13" s="88" t="s">
        <v>86</v>
      </c>
    </row>
    <row r="14" spans="2:5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  <c r="AZ14" s="88" t="s">
        <v>120</v>
      </c>
      <c r="BA14" s="88" t="s">
        <v>1</v>
      </c>
      <c r="BB14" s="88" t="s">
        <v>1</v>
      </c>
      <c r="BC14" s="88" t="s">
        <v>121</v>
      </c>
      <c r="BD14" s="88" t="s">
        <v>86</v>
      </c>
    </row>
    <row r="15" spans="2:5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  <c r="AZ15" s="88" t="s">
        <v>122</v>
      </c>
      <c r="BA15" s="88" t="s">
        <v>1</v>
      </c>
      <c r="BB15" s="88" t="s">
        <v>1</v>
      </c>
      <c r="BC15" s="88" t="s">
        <v>123</v>
      </c>
      <c r="BD15" s="88" t="s">
        <v>86</v>
      </c>
    </row>
    <row r="16" spans="2:56" s="1" customFormat="1" ht="6.95" customHeight="1">
      <c r="B16" s="32"/>
      <c r="L16" s="32"/>
      <c r="AZ16" s="88" t="s">
        <v>124</v>
      </c>
      <c r="BA16" s="88" t="s">
        <v>1</v>
      </c>
      <c r="BB16" s="88" t="s">
        <v>1</v>
      </c>
      <c r="BC16" s="88" t="s">
        <v>125</v>
      </c>
      <c r="BD16" s="88" t="s">
        <v>86</v>
      </c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1" t="str">
        <f>'Rekapitulace stavby'!E14</f>
        <v>Vyplň údaj</v>
      </c>
      <c r="F18" s="202"/>
      <c r="G18" s="202"/>
      <c r="H18" s="202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07" t="s">
        <v>1</v>
      </c>
      <c r="F27" s="207"/>
      <c r="G27" s="207"/>
      <c r="H27" s="207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36</v>
      </c>
      <c r="J30" s="66">
        <f>ROUND(J129,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5" t="s">
        <v>40</v>
      </c>
      <c r="E33" s="27" t="s">
        <v>41</v>
      </c>
      <c r="F33" s="92">
        <f>ROUND((SUM(BE129:BE437)),  2)</f>
        <v>0</v>
      </c>
      <c r="I33" s="93">
        <v>0.21</v>
      </c>
      <c r="J33" s="92">
        <f>ROUND(((SUM(BE129:BE437))*I33),  2)</f>
        <v>0</v>
      </c>
      <c r="L33" s="32"/>
    </row>
    <row r="34" spans="2:12" s="1" customFormat="1" ht="14.45" customHeight="1">
      <c r="B34" s="32"/>
      <c r="E34" s="27" t="s">
        <v>42</v>
      </c>
      <c r="F34" s="92">
        <f>ROUND((SUM(BF129:BF437)),  2)</f>
        <v>0</v>
      </c>
      <c r="I34" s="93">
        <v>0.15</v>
      </c>
      <c r="J34" s="92">
        <f>ROUND(((SUM(BF129:BF437))*I34),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2">
        <f>ROUND((SUM(BG129:BG437)),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2">
        <f>ROUND((SUM(BH129:BH437)),  2)</f>
        <v>0</v>
      </c>
      <c r="I36" s="93">
        <v>0.15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45</v>
      </c>
      <c r="F37" s="92">
        <f>ROUND((SUM(BI129:BI437)),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46</v>
      </c>
      <c r="E39" s="57"/>
      <c r="F39" s="57"/>
      <c r="G39" s="96" t="s">
        <v>47</v>
      </c>
      <c r="H39" s="97" t="s">
        <v>48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51</v>
      </c>
      <c r="E61" s="34"/>
      <c r="F61" s="100" t="s">
        <v>52</v>
      </c>
      <c r="G61" s="43" t="s">
        <v>51</v>
      </c>
      <c r="H61" s="34"/>
      <c r="I61" s="34"/>
      <c r="J61" s="101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51</v>
      </c>
      <c r="E76" s="34"/>
      <c r="F76" s="100" t="s">
        <v>52</v>
      </c>
      <c r="G76" s="43" t="s">
        <v>51</v>
      </c>
      <c r="H76" s="34"/>
      <c r="I76" s="34"/>
      <c r="J76" s="101" t="s">
        <v>52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8" t="str">
        <f>E7</f>
        <v>Nové parkoviště u BD č.p.688 a 727,Zubří</v>
      </c>
      <c r="F85" s="239"/>
      <c r="G85" s="239"/>
      <c r="H85" s="239"/>
      <c r="L85" s="32"/>
    </row>
    <row r="86" spans="2:47" s="1" customFormat="1" ht="12" customHeight="1">
      <c r="B86" s="32"/>
      <c r="C86" s="27" t="s">
        <v>106</v>
      </c>
      <c r="L86" s="32"/>
    </row>
    <row r="87" spans="2:47" s="1" customFormat="1" ht="16.5" customHeight="1">
      <c r="B87" s="32"/>
      <c r="E87" s="218" t="str">
        <f>E9</f>
        <v>D101 - Parkoviště a nová komunikace</v>
      </c>
      <c r="F87" s="240"/>
      <c r="G87" s="240"/>
      <c r="H87" s="24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Zubří</v>
      </c>
      <c r="I89" s="27" t="s">
        <v>22</v>
      </c>
      <c r="J89" s="52" t="str">
        <f>IF(J12="","",J12)</f>
        <v>9. 1. 2023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Zubří</v>
      </c>
      <c r="I91" s="27" t="s">
        <v>30</v>
      </c>
      <c r="J91" s="30" t="str">
        <f>E21</f>
        <v>LZ-PROJEKT plus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Fajfrová Irena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127</v>
      </c>
      <c r="D94" s="94"/>
      <c r="E94" s="94"/>
      <c r="F94" s="94"/>
      <c r="G94" s="94"/>
      <c r="H94" s="94"/>
      <c r="I94" s="94"/>
      <c r="J94" s="103" t="s">
        <v>128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129</v>
      </c>
      <c r="J96" s="66">
        <f>J129</f>
        <v>0</v>
      </c>
      <c r="L96" s="32"/>
      <c r="AU96" s="17" t="s">
        <v>130</v>
      </c>
    </row>
    <row r="97" spans="2:12" s="8" customFormat="1" ht="24.95" customHeight="1">
      <c r="B97" s="105"/>
      <c r="D97" s="106" t="s">
        <v>131</v>
      </c>
      <c r="E97" s="107"/>
      <c r="F97" s="107"/>
      <c r="G97" s="107"/>
      <c r="H97" s="107"/>
      <c r="I97" s="107"/>
      <c r="J97" s="108">
        <f>J130</f>
        <v>0</v>
      </c>
      <c r="L97" s="105"/>
    </row>
    <row r="98" spans="2:12" s="9" customFormat="1" ht="19.899999999999999" customHeight="1">
      <c r="B98" s="109"/>
      <c r="D98" s="110" t="s">
        <v>132</v>
      </c>
      <c r="E98" s="111"/>
      <c r="F98" s="111"/>
      <c r="G98" s="111"/>
      <c r="H98" s="111"/>
      <c r="I98" s="111"/>
      <c r="J98" s="112">
        <f>J131</f>
        <v>0</v>
      </c>
      <c r="L98" s="109"/>
    </row>
    <row r="99" spans="2:12" s="9" customFormat="1" ht="19.899999999999999" customHeight="1">
      <c r="B99" s="109"/>
      <c r="D99" s="110" t="s">
        <v>133</v>
      </c>
      <c r="E99" s="111"/>
      <c r="F99" s="111"/>
      <c r="G99" s="111"/>
      <c r="H99" s="111"/>
      <c r="I99" s="111"/>
      <c r="J99" s="112">
        <f>J255</f>
        <v>0</v>
      </c>
      <c r="L99" s="109"/>
    </row>
    <row r="100" spans="2:12" s="9" customFormat="1" ht="19.899999999999999" customHeight="1">
      <c r="B100" s="109"/>
      <c r="D100" s="110" t="s">
        <v>134</v>
      </c>
      <c r="E100" s="111"/>
      <c r="F100" s="111"/>
      <c r="G100" s="111"/>
      <c r="H100" s="111"/>
      <c r="I100" s="111"/>
      <c r="J100" s="112">
        <f>J262</f>
        <v>0</v>
      </c>
      <c r="L100" s="109"/>
    </row>
    <row r="101" spans="2:12" s="9" customFormat="1" ht="19.899999999999999" customHeight="1">
      <c r="B101" s="109"/>
      <c r="D101" s="110" t="s">
        <v>135</v>
      </c>
      <c r="E101" s="111"/>
      <c r="F101" s="111"/>
      <c r="G101" s="111"/>
      <c r="H101" s="111"/>
      <c r="I101" s="111"/>
      <c r="J101" s="112">
        <f>J270</f>
        <v>0</v>
      </c>
      <c r="L101" s="109"/>
    </row>
    <row r="102" spans="2:12" s="9" customFormat="1" ht="19.899999999999999" customHeight="1">
      <c r="B102" s="109"/>
      <c r="D102" s="110" t="s">
        <v>136</v>
      </c>
      <c r="E102" s="111"/>
      <c r="F102" s="111"/>
      <c r="G102" s="111"/>
      <c r="H102" s="111"/>
      <c r="I102" s="111"/>
      <c r="J102" s="112">
        <f>J309</f>
        <v>0</v>
      </c>
      <c r="L102" s="109"/>
    </row>
    <row r="103" spans="2:12" s="9" customFormat="1" ht="19.899999999999999" customHeight="1">
      <c r="B103" s="109"/>
      <c r="D103" s="110" t="s">
        <v>137</v>
      </c>
      <c r="E103" s="111"/>
      <c r="F103" s="111"/>
      <c r="G103" s="111"/>
      <c r="H103" s="111"/>
      <c r="I103" s="111"/>
      <c r="J103" s="112">
        <f>J349</f>
        <v>0</v>
      </c>
      <c r="L103" s="109"/>
    </row>
    <row r="104" spans="2:12" s="9" customFormat="1" ht="19.899999999999999" customHeight="1">
      <c r="B104" s="109"/>
      <c r="D104" s="110" t="s">
        <v>138</v>
      </c>
      <c r="E104" s="111"/>
      <c r="F104" s="111"/>
      <c r="G104" s="111"/>
      <c r="H104" s="111"/>
      <c r="I104" s="111"/>
      <c r="J104" s="112">
        <f>J390</f>
        <v>0</v>
      </c>
      <c r="L104" s="109"/>
    </row>
    <row r="105" spans="2:12" s="9" customFormat="1" ht="19.899999999999999" customHeight="1">
      <c r="B105" s="109"/>
      <c r="D105" s="110" t="s">
        <v>139</v>
      </c>
      <c r="E105" s="111"/>
      <c r="F105" s="111"/>
      <c r="G105" s="111"/>
      <c r="H105" s="111"/>
      <c r="I105" s="111"/>
      <c r="J105" s="112">
        <f>J408</f>
        <v>0</v>
      </c>
      <c r="L105" s="109"/>
    </row>
    <row r="106" spans="2:12" s="8" customFormat="1" ht="24.95" customHeight="1">
      <c r="B106" s="105"/>
      <c r="D106" s="106" t="s">
        <v>140</v>
      </c>
      <c r="E106" s="107"/>
      <c r="F106" s="107"/>
      <c r="G106" s="107"/>
      <c r="H106" s="107"/>
      <c r="I106" s="107"/>
      <c r="J106" s="108">
        <f>J410</f>
        <v>0</v>
      </c>
      <c r="L106" s="105"/>
    </row>
    <row r="107" spans="2:12" s="9" customFormat="1" ht="19.899999999999999" customHeight="1">
      <c r="B107" s="109"/>
      <c r="D107" s="110" t="s">
        <v>141</v>
      </c>
      <c r="E107" s="111"/>
      <c r="F107" s="111"/>
      <c r="G107" s="111"/>
      <c r="H107" s="111"/>
      <c r="I107" s="111"/>
      <c r="J107" s="112">
        <f>J411</f>
        <v>0</v>
      </c>
      <c r="L107" s="109"/>
    </row>
    <row r="108" spans="2:12" s="8" customFormat="1" ht="24.95" customHeight="1">
      <c r="B108" s="105"/>
      <c r="D108" s="106" t="s">
        <v>142</v>
      </c>
      <c r="E108" s="107"/>
      <c r="F108" s="107"/>
      <c r="G108" s="107"/>
      <c r="H108" s="107"/>
      <c r="I108" s="107"/>
      <c r="J108" s="108">
        <f>J423</f>
        <v>0</v>
      </c>
      <c r="L108" s="105"/>
    </row>
    <row r="109" spans="2:12" s="9" customFormat="1" ht="19.899999999999999" customHeight="1">
      <c r="B109" s="109"/>
      <c r="D109" s="110" t="s">
        <v>143</v>
      </c>
      <c r="E109" s="111"/>
      <c r="F109" s="111"/>
      <c r="G109" s="111"/>
      <c r="H109" s="111"/>
      <c r="I109" s="111"/>
      <c r="J109" s="112">
        <f>J424</f>
        <v>0</v>
      </c>
      <c r="L109" s="109"/>
    </row>
    <row r="110" spans="2:12" s="1" customFormat="1" ht="21.75" customHeight="1">
      <c r="B110" s="32"/>
      <c r="L110" s="32"/>
    </row>
    <row r="111" spans="2:12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5" spans="2:20" s="1" customFormat="1" ht="6.95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20" s="1" customFormat="1" ht="24.95" customHeight="1">
      <c r="B116" s="32"/>
      <c r="C116" s="21" t="s">
        <v>144</v>
      </c>
      <c r="L116" s="32"/>
    </row>
    <row r="117" spans="2:20" s="1" customFormat="1" ht="6.95" customHeight="1">
      <c r="B117" s="32"/>
      <c r="L117" s="32"/>
    </row>
    <row r="118" spans="2:20" s="1" customFormat="1" ht="12" customHeight="1">
      <c r="B118" s="32"/>
      <c r="C118" s="27" t="s">
        <v>16</v>
      </c>
      <c r="L118" s="32"/>
    </row>
    <row r="119" spans="2:20" s="1" customFormat="1" ht="16.5" customHeight="1">
      <c r="B119" s="32"/>
      <c r="E119" s="238" t="str">
        <f>E7</f>
        <v>Nové parkoviště u BD č.p.688 a 727,Zubří</v>
      </c>
      <c r="F119" s="239"/>
      <c r="G119" s="239"/>
      <c r="H119" s="239"/>
      <c r="L119" s="32"/>
    </row>
    <row r="120" spans="2:20" s="1" customFormat="1" ht="12" customHeight="1">
      <c r="B120" s="32"/>
      <c r="C120" s="27" t="s">
        <v>106</v>
      </c>
      <c r="L120" s="32"/>
    </row>
    <row r="121" spans="2:20" s="1" customFormat="1" ht="16.5" customHeight="1">
      <c r="B121" s="32"/>
      <c r="E121" s="218" t="str">
        <f>E9</f>
        <v>D101 - Parkoviště a nová komunikace</v>
      </c>
      <c r="F121" s="240"/>
      <c r="G121" s="240"/>
      <c r="H121" s="240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20</v>
      </c>
      <c r="F123" s="25" t="str">
        <f>F12</f>
        <v>Zubří</v>
      </c>
      <c r="I123" s="27" t="s">
        <v>22</v>
      </c>
      <c r="J123" s="52" t="str">
        <f>IF(J12="","",J12)</f>
        <v>9. 1. 2023</v>
      </c>
      <c r="L123" s="32"/>
    </row>
    <row r="124" spans="2:20" s="1" customFormat="1" ht="6.95" customHeight="1">
      <c r="B124" s="32"/>
      <c r="L124" s="32"/>
    </row>
    <row r="125" spans="2:20" s="1" customFormat="1" ht="25.7" customHeight="1">
      <c r="B125" s="32"/>
      <c r="C125" s="27" t="s">
        <v>24</v>
      </c>
      <c r="F125" s="25" t="str">
        <f>E15</f>
        <v>Město Zubří</v>
      </c>
      <c r="I125" s="27" t="s">
        <v>30</v>
      </c>
      <c r="J125" s="30" t="str">
        <f>E21</f>
        <v>LZ-PROJEKT plus s.r.o.</v>
      </c>
      <c r="L125" s="32"/>
    </row>
    <row r="126" spans="2:20" s="1" customFormat="1" ht="15.2" customHeight="1">
      <c r="B126" s="32"/>
      <c r="C126" s="27" t="s">
        <v>28</v>
      </c>
      <c r="F126" s="25" t="str">
        <f>IF(E18="","",E18)</f>
        <v>Vyplň údaj</v>
      </c>
      <c r="I126" s="27" t="s">
        <v>33</v>
      </c>
      <c r="J126" s="30" t="str">
        <f>E24</f>
        <v>Fajfrová Irena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13"/>
      <c r="C128" s="114" t="s">
        <v>145</v>
      </c>
      <c r="D128" s="115" t="s">
        <v>61</v>
      </c>
      <c r="E128" s="115" t="s">
        <v>57</v>
      </c>
      <c r="F128" s="115" t="s">
        <v>58</v>
      </c>
      <c r="G128" s="115" t="s">
        <v>146</v>
      </c>
      <c r="H128" s="115" t="s">
        <v>147</v>
      </c>
      <c r="I128" s="115" t="s">
        <v>148</v>
      </c>
      <c r="J128" s="115" t="s">
        <v>128</v>
      </c>
      <c r="K128" s="116" t="s">
        <v>149</v>
      </c>
      <c r="L128" s="113"/>
      <c r="M128" s="59" t="s">
        <v>1</v>
      </c>
      <c r="N128" s="60" t="s">
        <v>40</v>
      </c>
      <c r="O128" s="60" t="s">
        <v>150</v>
      </c>
      <c r="P128" s="60" t="s">
        <v>151</v>
      </c>
      <c r="Q128" s="60" t="s">
        <v>152</v>
      </c>
      <c r="R128" s="60" t="s">
        <v>153</v>
      </c>
      <c r="S128" s="60" t="s">
        <v>154</v>
      </c>
      <c r="T128" s="61" t="s">
        <v>155</v>
      </c>
    </row>
    <row r="129" spans="2:65" s="1" customFormat="1" ht="22.9" customHeight="1">
      <c r="B129" s="32"/>
      <c r="C129" s="64" t="s">
        <v>156</v>
      </c>
      <c r="J129" s="117">
        <f>BK129</f>
        <v>0</v>
      </c>
      <c r="L129" s="32"/>
      <c r="M129" s="62"/>
      <c r="N129" s="53"/>
      <c r="O129" s="53"/>
      <c r="P129" s="118">
        <f>P130+P410+P423</f>
        <v>0</v>
      </c>
      <c r="Q129" s="53"/>
      <c r="R129" s="118">
        <f>R130+R410+R423</f>
        <v>1002.5919690000001</v>
      </c>
      <c r="S129" s="53"/>
      <c r="T129" s="119">
        <f>T130+T410+T423</f>
        <v>127.10599999999999</v>
      </c>
      <c r="AT129" s="17" t="s">
        <v>75</v>
      </c>
      <c r="AU129" s="17" t="s">
        <v>130</v>
      </c>
      <c r="BK129" s="120">
        <f>BK130+BK410+BK423</f>
        <v>0</v>
      </c>
    </row>
    <row r="130" spans="2:65" s="11" customFormat="1" ht="25.9" customHeight="1">
      <c r="B130" s="121"/>
      <c r="D130" s="122" t="s">
        <v>75</v>
      </c>
      <c r="E130" s="123" t="s">
        <v>157</v>
      </c>
      <c r="F130" s="123" t="s">
        <v>158</v>
      </c>
      <c r="I130" s="124"/>
      <c r="J130" s="125">
        <f>BK130</f>
        <v>0</v>
      </c>
      <c r="L130" s="121"/>
      <c r="M130" s="126"/>
      <c r="P130" s="127">
        <f>P131+P255+P262+P270+P309+P349+P390+P408</f>
        <v>0</v>
      </c>
      <c r="R130" s="127">
        <f>R131+R255+R262+R270+R309+R349+R390+R408</f>
        <v>999.43941920000009</v>
      </c>
      <c r="T130" s="128">
        <f>T131+T255+T262+T270+T309+T349+T390+T408</f>
        <v>127.10599999999999</v>
      </c>
      <c r="AR130" s="122" t="s">
        <v>84</v>
      </c>
      <c r="AT130" s="129" t="s">
        <v>75</v>
      </c>
      <c r="AU130" s="129" t="s">
        <v>76</v>
      </c>
      <c r="AY130" s="122" t="s">
        <v>159</v>
      </c>
      <c r="BK130" s="130">
        <f>BK131+BK255+BK262+BK270+BK309+BK349+BK390+BK408</f>
        <v>0</v>
      </c>
    </row>
    <row r="131" spans="2:65" s="11" customFormat="1" ht="22.9" customHeight="1">
      <c r="B131" s="121"/>
      <c r="D131" s="122" t="s">
        <v>75</v>
      </c>
      <c r="E131" s="131" t="s">
        <v>84</v>
      </c>
      <c r="F131" s="131" t="s">
        <v>160</v>
      </c>
      <c r="I131" s="124"/>
      <c r="J131" s="132">
        <f>BK131</f>
        <v>0</v>
      </c>
      <c r="L131" s="121"/>
      <c r="M131" s="126"/>
      <c r="P131" s="127">
        <f>SUM(P132:P254)</f>
        <v>0</v>
      </c>
      <c r="R131" s="127">
        <f>SUM(R132:R254)</f>
        <v>138.33585000000002</v>
      </c>
      <c r="T131" s="128">
        <f>SUM(T132:T254)</f>
        <v>124.52</v>
      </c>
      <c r="AR131" s="122" t="s">
        <v>84</v>
      </c>
      <c r="AT131" s="129" t="s">
        <v>75</v>
      </c>
      <c r="AU131" s="129" t="s">
        <v>84</v>
      </c>
      <c r="AY131" s="122" t="s">
        <v>159</v>
      </c>
      <c r="BK131" s="130">
        <f>SUM(BK132:BK254)</f>
        <v>0</v>
      </c>
    </row>
    <row r="132" spans="2:65" s="1" customFormat="1" ht="24.2" customHeight="1">
      <c r="B132" s="133"/>
      <c r="C132" s="134" t="s">
        <v>84</v>
      </c>
      <c r="D132" s="134" t="s">
        <v>161</v>
      </c>
      <c r="E132" s="135" t="s">
        <v>162</v>
      </c>
      <c r="F132" s="136" t="s">
        <v>163</v>
      </c>
      <c r="G132" s="137" t="s">
        <v>164</v>
      </c>
      <c r="H132" s="138">
        <v>14</v>
      </c>
      <c r="I132" s="139"/>
      <c r="J132" s="140">
        <f>ROUND(I132*H132,2)</f>
        <v>0</v>
      </c>
      <c r="K132" s="136" t="s">
        <v>165</v>
      </c>
      <c r="L132" s="32"/>
      <c r="M132" s="141" t="s">
        <v>1</v>
      </c>
      <c r="N132" s="142" t="s">
        <v>41</v>
      </c>
      <c r="P132" s="143">
        <f>O132*H132</f>
        <v>0</v>
      </c>
      <c r="Q132" s="143">
        <v>0</v>
      </c>
      <c r="R132" s="143">
        <f>Q132*H132</f>
        <v>0</v>
      </c>
      <c r="S132" s="143">
        <v>0.26</v>
      </c>
      <c r="T132" s="144">
        <f>S132*H132</f>
        <v>3.64</v>
      </c>
      <c r="AR132" s="145" t="s">
        <v>166</v>
      </c>
      <c r="AT132" s="145" t="s">
        <v>161</v>
      </c>
      <c r="AU132" s="145" t="s">
        <v>86</v>
      </c>
      <c r="AY132" s="17" t="s">
        <v>159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84</v>
      </c>
      <c r="BK132" s="146">
        <f>ROUND(I132*H132,2)</f>
        <v>0</v>
      </c>
      <c r="BL132" s="17" t="s">
        <v>166</v>
      </c>
      <c r="BM132" s="145" t="s">
        <v>167</v>
      </c>
    </row>
    <row r="133" spans="2:65" s="12" customFormat="1" ht="11.25">
      <c r="B133" s="147"/>
      <c r="D133" s="148" t="s">
        <v>168</v>
      </c>
      <c r="E133" s="149" t="s">
        <v>1</v>
      </c>
      <c r="F133" s="150" t="s">
        <v>169</v>
      </c>
      <c r="H133" s="149" t="s">
        <v>1</v>
      </c>
      <c r="I133" s="151"/>
      <c r="L133" s="147"/>
      <c r="M133" s="152"/>
      <c r="T133" s="153"/>
      <c r="AT133" s="149" t="s">
        <v>168</v>
      </c>
      <c r="AU133" s="149" t="s">
        <v>86</v>
      </c>
      <c r="AV133" s="12" t="s">
        <v>84</v>
      </c>
      <c r="AW133" s="12" t="s">
        <v>32</v>
      </c>
      <c r="AX133" s="12" t="s">
        <v>76</v>
      </c>
      <c r="AY133" s="149" t="s">
        <v>159</v>
      </c>
    </row>
    <row r="134" spans="2:65" s="13" customFormat="1" ht="11.25">
      <c r="B134" s="154"/>
      <c r="D134" s="148" t="s">
        <v>168</v>
      </c>
      <c r="E134" s="155" t="s">
        <v>1</v>
      </c>
      <c r="F134" s="156" t="s">
        <v>170</v>
      </c>
      <c r="H134" s="157">
        <v>14</v>
      </c>
      <c r="I134" s="158"/>
      <c r="L134" s="154"/>
      <c r="M134" s="159"/>
      <c r="T134" s="160"/>
      <c r="AT134" s="155" t="s">
        <v>168</v>
      </c>
      <c r="AU134" s="155" t="s">
        <v>86</v>
      </c>
      <c r="AV134" s="13" t="s">
        <v>86</v>
      </c>
      <c r="AW134" s="13" t="s">
        <v>32</v>
      </c>
      <c r="AX134" s="13" t="s">
        <v>84</v>
      </c>
      <c r="AY134" s="155" t="s">
        <v>159</v>
      </c>
    </row>
    <row r="135" spans="2:65" s="1" customFormat="1" ht="33" customHeight="1">
      <c r="B135" s="133"/>
      <c r="C135" s="134" t="s">
        <v>86</v>
      </c>
      <c r="D135" s="134" t="s">
        <v>161</v>
      </c>
      <c r="E135" s="135" t="s">
        <v>171</v>
      </c>
      <c r="F135" s="136" t="s">
        <v>172</v>
      </c>
      <c r="G135" s="137" t="s">
        <v>164</v>
      </c>
      <c r="H135" s="138">
        <v>88</v>
      </c>
      <c r="I135" s="139"/>
      <c r="J135" s="140">
        <f>ROUND(I135*H135,2)</f>
        <v>0</v>
      </c>
      <c r="K135" s="136" t="s">
        <v>165</v>
      </c>
      <c r="L135" s="32"/>
      <c r="M135" s="141" t="s">
        <v>1</v>
      </c>
      <c r="N135" s="142" t="s">
        <v>41</v>
      </c>
      <c r="P135" s="143">
        <f>O135*H135</f>
        <v>0</v>
      </c>
      <c r="Q135" s="143">
        <v>0</v>
      </c>
      <c r="R135" s="143">
        <f>Q135*H135</f>
        <v>0</v>
      </c>
      <c r="S135" s="143">
        <v>0.255</v>
      </c>
      <c r="T135" s="144">
        <f>S135*H135</f>
        <v>22.44</v>
      </c>
      <c r="AR135" s="145" t="s">
        <v>166</v>
      </c>
      <c r="AT135" s="145" t="s">
        <v>161</v>
      </c>
      <c r="AU135" s="145" t="s">
        <v>86</v>
      </c>
      <c r="AY135" s="17" t="s">
        <v>159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84</v>
      </c>
      <c r="BK135" s="146">
        <f>ROUND(I135*H135,2)</f>
        <v>0</v>
      </c>
      <c r="BL135" s="17" t="s">
        <v>166</v>
      </c>
      <c r="BM135" s="145" t="s">
        <v>173</v>
      </c>
    </row>
    <row r="136" spans="2:65" s="12" customFormat="1" ht="11.25">
      <c r="B136" s="147"/>
      <c r="D136" s="148" t="s">
        <v>168</v>
      </c>
      <c r="E136" s="149" t="s">
        <v>1</v>
      </c>
      <c r="F136" s="150" t="s">
        <v>174</v>
      </c>
      <c r="H136" s="149" t="s">
        <v>1</v>
      </c>
      <c r="I136" s="151"/>
      <c r="L136" s="147"/>
      <c r="M136" s="152"/>
      <c r="T136" s="153"/>
      <c r="AT136" s="149" t="s">
        <v>168</v>
      </c>
      <c r="AU136" s="149" t="s">
        <v>86</v>
      </c>
      <c r="AV136" s="12" t="s">
        <v>84</v>
      </c>
      <c r="AW136" s="12" t="s">
        <v>32</v>
      </c>
      <c r="AX136" s="12" t="s">
        <v>76</v>
      </c>
      <c r="AY136" s="149" t="s">
        <v>159</v>
      </c>
    </row>
    <row r="137" spans="2:65" s="13" customFormat="1" ht="11.25">
      <c r="B137" s="154"/>
      <c r="D137" s="148" t="s">
        <v>168</v>
      </c>
      <c r="E137" s="155" t="s">
        <v>1</v>
      </c>
      <c r="F137" s="156" t="s">
        <v>175</v>
      </c>
      <c r="H137" s="157">
        <v>88</v>
      </c>
      <c r="I137" s="158"/>
      <c r="L137" s="154"/>
      <c r="M137" s="159"/>
      <c r="T137" s="160"/>
      <c r="AT137" s="155" t="s">
        <v>168</v>
      </c>
      <c r="AU137" s="155" t="s">
        <v>86</v>
      </c>
      <c r="AV137" s="13" t="s">
        <v>86</v>
      </c>
      <c r="AW137" s="13" t="s">
        <v>32</v>
      </c>
      <c r="AX137" s="13" t="s">
        <v>84</v>
      </c>
      <c r="AY137" s="155" t="s">
        <v>159</v>
      </c>
    </row>
    <row r="138" spans="2:65" s="1" customFormat="1" ht="33" customHeight="1">
      <c r="B138" s="133"/>
      <c r="C138" s="134" t="s">
        <v>176</v>
      </c>
      <c r="D138" s="134" t="s">
        <v>161</v>
      </c>
      <c r="E138" s="135" t="s">
        <v>177</v>
      </c>
      <c r="F138" s="136" t="s">
        <v>178</v>
      </c>
      <c r="G138" s="137" t="s">
        <v>164</v>
      </c>
      <c r="H138" s="138">
        <v>88</v>
      </c>
      <c r="I138" s="139"/>
      <c r="J138" s="140">
        <f>ROUND(I138*H138,2)</f>
        <v>0</v>
      </c>
      <c r="K138" s="136" t="s">
        <v>165</v>
      </c>
      <c r="L138" s="32"/>
      <c r="M138" s="141" t="s">
        <v>1</v>
      </c>
      <c r="N138" s="142" t="s">
        <v>41</v>
      </c>
      <c r="P138" s="143">
        <f>O138*H138</f>
        <v>0</v>
      </c>
      <c r="Q138" s="143">
        <v>0</v>
      </c>
      <c r="R138" s="143">
        <f>Q138*H138</f>
        <v>0</v>
      </c>
      <c r="S138" s="143">
        <v>0.28999999999999998</v>
      </c>
      <c r="T138" s="144">
        <f>S138*H138</f>
        <v>25.52</v>
      </c>
      <c r="AR138" s="145" t="s">
        <v>166</v>
      </c>
      <c r="AT138" s="145" t="s">
        <v>161</v>
      </c>
      <c r="AU138" s="145" t="s">
        <v>86</v>
      </c>
      <c r="AY138" s="17" t="s">
        <v>159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84</v>
      </c>
      <c r="BK138" s="146">
        <f>ROUND(I138*H138,2)</f>
        <v>0</v>
      </c>
      <c r="BL138" s="17" t="s">
        <v>166</v>
      </c>
      <c r="BM138" s="145" t="s">
        <v>179</v>
      </c>
    </row>
    <row r="139" spans="2:65" s="1" customFormat="1" ht="24.2" customHeight="1">
      <c r="B139" s="133"/>
      <c r="C139" s="134" t="s">
        <v>166</v>
      </c>
      <c r="D139" s="134" t="s">
        <v>161</v>
      </c>
      <c r="E139" s="135" t="s">
        <v>180</v>
      </c>
      <c r="F139" s="136" t="s">
        <v>181</v>
      </c>
      <c r="G139" s="137" t="s">
        <v>164</v>
      </c>
      <c r="H139" s="138">
        <v>14</v>
      </c>
      <c r="I139" s="139"/>
      <c r="J139" s="140">
        <f>ROUND(I139*H139,2)</f>
        <v>0</v>
      </c>
      <c r="K139" s="136" t="s">
        <v>165</v>
      </c>
      <c r="L139" s="32"/>
      <c r="M139" s="141" t="s">
        <v>1</v>
      </c>
      <c r="N139" s="142" t="s">
        <v>41</v>
      </c>
      <c r="P139" s="143">
        <f>O139*H139</f>
        <v>0</v>
      </c>
      <c r="Q139" s="143">
        <v>0</v>
      </c>
      <c r="R139" s="143">
        <f>Q139*H139</f>
        <v>0</v>
      </c>
      <c r="S139" s="143">
        <v>0.28999999999999998</v>
      </c>
      <c r="T139" s="144">
        <f>S139*H139</f>
        <v>4.0599999999999996</v>
      </c>
      <c r="AR139" s="145" t="s">
        <v>166</v>
      </c>
      <c r="AT139" s="145" t="s">
        <v>161</v>
      </c>
      <c r="AU139" s="145" t="s">
        <v>86</v>
      </c>
      <c r="AY139" s="17" t="s">
        <v>159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7" t="s">
        <v>84</v>
      </c>
      <c r="BK139" s="146">
        <f>ROUND(I139*H139,2)</f>
        <v>0</v>
      </c>
      <c r="BL139" s="17" t="s">
        <v>166</v>
      </c>
      <c r="BM139" s="145" t="s">
        <v>182</v>
      </c>
    </row>
    <row r="140" spans="2:65" s="1" customFormat="1" ht="24.2" customHeight="1">
      <c r="B140" s="133"/>
      <c r="C140" s="134" t="s">
        <v>183</v>
      </c>
      <c r="D140" s="134" t="s">
        <v>161</v>
      </c>
      <c r="E140" s="135" t="s">
        <v>180</v>
      </c>
      <c r="F140" s="136" t="s">
        <v>181</v>
      </c>
      <c r="G140" s="137" t="s">
        <v>164</v>
      </c>
      <c r="H140" s="138">
        <v>72</v>
      </c>
      <c r="I140" s="139"/>
      <c r="J140" s="140">
        <f>ROUND(I140*H140,2)</f>
        <v>0</v>
      </c>
      <c r="K140" s="136" t="s">
        <v>165</v>
      </c>
      <c r="L140" s="32"/>
      <c r="M140" s="141" t="s">
        <v>1</v>
      </c>
      <c r="N140" s="142" t="s">
        <v>41</v>
      </c>
      <c r="P140" s="143">
        <f>O140*H140</f>
        <v>0</v>
      </c>
      <c r="Q140" s="143">
        <v>0</v>
      </c>
      <c r="R140" s="143">
        <f>Q140*H140</f>
        <v>0</v>
      </c>
      <c r="S140" s="143">
        <v>0.28999999999999998</v>
      </c>
      <c r="T140" s="144">
        <f>S140*H140</f>
        <v>20.88</v>
      </c>
      <c r="AR140" s="145" t="s">
        <v>166</v>
      </c>
      <c r="AT140" s="145" t="s">
        <v>161</v>
      </c>
      <c r="AU140" s="145" t="s">
        <v>86</v>
      </c>
      <c r="AY140" s="17" t="s">
        <v>159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84</v>
      </c>
      <c r="BK140" s="146">
        <f>ROUND(I140*H140,2)</f>
        <v>0</v>
      </c>
      <c r="BL140" s="17" t="s">
        <v>166</v>
      </c>
      <c r="BM140" s="145" t="s">
        <v>184</v>
      </c>
    </row>
    <row r="141" spans="2:65" s="1" customFormat="1" ht="24.2" customHeight="1">
      <c r="B141" s="133"/>
      <c r="C141" s="134" t="s">
        <v>185</v>
      </c>
      <c r="D141" s="134" t="s">
        <v>161</v>
      </c>
      <c r="E141" s="135" t="s">
        <v>186</v>
      </c>
      <c r="F141" s="136" t="s">
        <v>187</v>
      </c>
      <c r="G141" s="137" t="s">
        <v>164</v>
      </c>
      <c r="H141" s="138">
        <v>72</v>
      </c>
      <c r="I141" s="139"/>
      <c r="J141" s="140">
        <f>ROUND(I141*H141,2)</f>
        <v>0</v>
      </c>
      <c r="K141" s="136" t="s">
        <v>165</v>
      </c>
      <c r="L141" s="32"/>
      <c r="M141" s="141" t="s">
        <v>1</v>
      </c>
      <c r="N141" s="142" t="s">
        <v>41</v>
      </c>
      <c r="P141" s="143">
        <f>O141*H141</f>
        <v>0</v>
      </c>
      <c r="Q141" s="143">
        <v>0</v>
      </c>
      <c r="R141" s="143">
        <f>Q141*H141</f>
        <v>0</v>
      </c>
      <c r="S141" s="143">
        <v>0.45</v>
      </c>
      <c r="T141" s="144">
        <f>S141*H141</f>
        <v>32.4</v>
      </c>
      <c r="AR141" s="145" t="s">
        <v>166</v>
      </c>
      <c r="AT141" s="145" t="s">
        <v>161</v>
      </c>
      <c r="AU141" s="145" t="s">
        <v>86</v>
      </c>
      <c r="AY141" s="17" t="s">
        <v>159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7" t="s">
        <v>84</v>
      </c>
      <c r="BK141" s="146">
        <f>ROUND(I141*H141,2)</f>
        <v>0</v>
      </c>
      <c r="BL141" s="17" t="s">
        <v>166</v>
      </c>
      <c r="BM141" s="145" t="s">
        <v>188</v>
      </c>
    </row>
    <row r="142" spans="2:65" s="13" customFormat="1" ht="11.25">
      <c r="B142" s="154"/>
      <c r="D142" s="148" t="s">
        <v>168</v>
      </c>
      <c r="E142" s="155" t="s">
        <v>1</v>
      </c>
      <c r="F142" s="156" t="s">
        <v>189</v>
      </c>
      <c r="H142" s="157">
        <v>72</v>
      </c>
      <c r="I142" s="158"/>
      <c r="L142" s="154"/>
      <c r="M142" s="159"/>
      <c r="T142" s="160"/>
      <c r="AT142" s="155" t="s">
        <v>168</v>
      </c>
      <c r="AU142" s="155" t="s">
        <v>86</v>
      </c>
      <c r="AV142" s="13" t="s">
        <v>86</v>
      </c>
      <c r="AW142" s="13" t="s">
        <v>32</v>
      </c>
      <c r="AX142" s="13" t="s">
        <v>84</v>
      </c>
      <c r="AY142" s="155" t="s">
        <v>159</v>
      </c>
    </row>
    <row r="143" spans="2:65" s="1" customFormat="1" ht="16.5" customHeight="1">
      <c r="B143" s="133"/>
      <c r="C143" s="134" t="s">
        <v>190</v>
      </c>
      <c r="D143" s="134" t="s">
        <v>161</v>
      </c>
      <c r="E143" s="135" t="s">
        <v>191</v>
      </c>
      <c r="F143" s="136" t="s">
        <v>192</v>
      </c>
      <c r="G143" s="137" t="s">
        <v>193</v>
      </c>
      <c r="H143" s="138">
        <v>76</v>
      </c>
      <c r="I143" s="139"/>
      <c r="J143" s="140">
        <f>ROUND(I143*H143,2)</f>
        <v>0</v>
      </c>
      <c r="K143" s="136" t="s">
        <v>165</v>
      </c>
      <c r="L143" s="32"/>
      <c r="M143" s="141" t="s">
        <v>1</v>
      </c>
      <c r="N143" s="142" t="s">
        <v>41</v>
      </c>
      <c r="P143" s="143">
        <f>O143*H143</f>
        <v>0</v>
      </c>
      <c r="Q143" s="143">
        <v>0</v>
      </c>
      <c r="R143" s="143">
        <f>Q143*H143</f>
        <v>0</v>
      </c>
      <c r="S143" s="143">
        <v>0.20499999999999999</v>
      </c>
      <c r="T143" s="144">
        <f>S143*H143</f>
        <v>15.579999999999998</v>
      </c>
      <c r="AR143" s="145" t="s">
        <v>166</v>
      </c>
      <c r="AT143" s="145" t="s">
        <v>161</v>
      </c>
      <c r="AU143" s="145" t="s">
        <v>86</v>
      </c>
      <c r="AY143" s="17" t="s">
        <v>159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7" t="s">
        <v>84</v>
      </c>
      <c r="BK143" s="146">
        <f>ROUND(I143*H143,2)</f>
        <v>0</v>
      </c>
      <c r="BL143" s="17" t="s">
        <v>166</v>
      </c>
      <c r="BM143" s="145" t="s">
        <v>194</v>
      </c>
    </row>
    <row r="144" spans="2:65" s="13" customFormat="1" ht="11.25">
      <c r="B144" s="154"/>
      <c r="D144" s="148" t="s">
        <v>168</v>
      </c>
      <c r="E144" s="155" t="s">
        <v>1</v>
      </c>
      <c r="F144" s="156" t="s">
        <v>195</v>
      </c>
      <c r="H144" s="157">
        <v>76</v>
      </c>
      <c r="I144" s="158"/>
      <c r="L144" s="154"/>
      <c r="M144" s="159"/>
      <c r="T144" s="160"/>
      <c r="AT144" s="155" t="s">
        <v>168</v>
      </c>
      <c r="AU144" s="155" t="s">
        <v>86</v>
      </c>
      <c r="AV144" s="13" t="s">
        <v>86</v>
      </c>
      <c r="AW144" s="13" t="s">
        <v>32</v>
      </c>
      <c r="AX144" s="13" t="s">
        <v>84</v>
      </c>
      <c r="AY144" s="155" t="s">
        <v>159</v>
      </c>
    </row>
    <row r="145" spans="2:65" s="1" customFormat="1" ht="24.2" customHeight="1">
      <c r="B145" s="133"/>
      <c r="C145" s="134" t="s">
        <v>196</v>
      </c>
      <c r="D145" s="134" t="s">
        <v>161</v>
      </c>
      <c r="E145" s="135" t="s">
        <v>197</v>
      </c>
      <c r="F145" s="136" t="s">
        <v>198</v>
      </c>
      <c r="G145" s="137" t="s">
        <v>193</v>
      </c>
      <c r="H145" s="138">
        <v>100</v>
      </c>
      <c r="I145" s="139"/>
      <c r="J145" s="140">
        <f>ROUND(I145*H145,2)</f>
        <v>0</v>
      </c>
      <c r="K145" s="136" t="s">
        <v>199</v>
      </c>
      <c r="L145" s="32"/>
      <c r="M145" s="141" t="s">
        <v>1</v>
      </c>
      <c r="N145" s="142" t="s">
        <v>41</v>
      </c>
      <c r="P145" s="143">
        <f>O145*H145</f>
        <v>0</v>
      </c>
      <c r="Q145" s="143">
        <v>1.3999999999999999E-4</v>
      </c>
      <c r="R145" s="143">
        <f>Q145*H145</f>
        <v>1.3999999999999999E-2</v>
      </c>
      <c r="S145" s="143">
        <v>0</v>
      </c>
      <c r="T145" s="144">
        <f>S145*H145</f>
        <v>0</v>
      </c>
      <c r="AR145" s="145" t="s">
        <v>166</v>
      </c>
      <c r="AT145" s="145" t="s">
        <v>161</v>
      </c>
      <c r="AU145" s="145" t="s">
        <v>86</v>
      </c>
      <c r="AY145" s="17" t="s">
        <v>159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84</v>
      </c>
      <c r="BK145" s="146">
        <f>ROUND(I145*H145,2)</f>
        <v>0</v>
      </c>
      <c r="BL145" s="17" t="s">
        <v>166</v>
      </c>
      <c r="BM145" s="145" t="s">
        <v>200</v>
      </c>
    </row>
    <row r="146" spans="2:65" s="1" customFormat="1" ht="24.2" customHeight="1">
      <c r="B146" s="133"/>
      <c r="C146" s="134" t="s">
        <v>201</v>
      </c>
      <c r="D146" s="134" t="s">
        <v>161</v>
      </c>
      <c r="E146" s="135" t="s">
        <v>202</v>
      </c>
      <c r="F146" s="136" t="s">
        <v>203</v>
      </c>
      <c r="G146" s="137" t="s">
        <v>193</v>
      </c>
      <c r="H146" s="138">
        <v>100</v>
      </c>
      <c r="I146" s="139"/>
      <c r="J146" s="140">
        <f>ROUND(I146*H146,2)</f>
        <v>0</v>
      </c>
      <c r="K146" s="136" t="s">
        <v>199</v>
      </c>
      <c r="L146" s="32"/>
      <c r="M146" s="141" t="s">
        <v>1</v>
      </c>
      <c r="N146" s="142" t="s">
        <v>41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166</v>
      </c>
      <c r="AT146" s="145" t="s">
        <v>161</v>
      </c>
      <c r="AU146" s="145" t="s">
        <v>86</v>
      </c>
      <c r="AY146" s="17" t="s">
        <v>159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84</v>
      </c>
      <c r="BK146" s="146">
        <f>ROUND(I146*H146,2)</f>
        <v>0</v>
      </c>
      <c r="BL146" s="17" t="s">
        <v>166</v>
      </c>
      <c r="BM146" s="145" t="s">
        <v>204</v>
      </c>
    </row>
    <row r="147" spans="2:65" s="1" customFormat="1" ht="24.2" customHeight="1">
      <c r="B147" s="133"/>
      <c r="C147" s="134" t="s">
        <v>205</v>
      </c>
      <c r="D147" s="134" t="s">
        <v>161</v>
      </c>
      <c r="E147" s="135" t="s">
        <v>206</v>
      </c>
      <c r="F147" s="136" t="s">
        <v>207</v>
      </c>
      <c r="G147" s="137" t="s">
        <v>164</v>
      </c>
      <c r="H147" s="138">
        <v>624</v>
      </c>
      <c r="I147" s="139"/>
      <c r="J147" s="140">
        <f>ROUND(I147*H147,2)</f>
        <v>0</v>
      </c>
      <c r="K147" s="136" t="s">
        <v>165</v>
      </c>
      <c r="L147" s="32"/>
      <c r="M147" s="141" t="s">
        <v>1</v>
      </c>
      <c r="N147" s="142" t="s">
        <v>41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166</v>
      </c>
      <c r="AT147" s="145" t="s">
        <v>161</v>
      </c>
      <c r="AU147" s="145" t="s">
        <v>86</v>
      </c>
      <c r="AY147" s="17" t="s">
        <v>159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7" t="s">
        <v>84</v>
      </c>
      <c r="BK147" s="146">
        <f>ROUND(I147*H147,2)</f>
        <v>0</v>
      </c>
      <c r="BL147" s="17" t="s">
        <v>166</v>
      </c>
      <c r="BM147" s="145" t="s">
        <v>208</v>
      </c>
    </row>
    <row r="148" spans="2:65" s="13" customFormat="1" ht="11.25">
      <c r="B148" s="154"/>
      <c r="D148" s="148" t="s">
        <v>168</v>
      </c>
      <c r="E148" s="155" t="s">
        <v>102</v>
      </c>
      <c r="F148" s="156" t="s">
        <v>209</v>
      </c>
      <c r="H148" s="157">
        <v>624</v>
      </c>
      <c r="I148" s="158"/>
      <c r="L148" s="154"/>
      <c r="M148" s="159"/>
      <c r="T148" s="160"/>
      <c r="AT148" s="155" t="s">
        <v>168</v>
      </c>
      <c r="AU148" s="155" t="s">
        <v>86</v>
      </c>
      <c r="AV148" s="13" t="s">
        <v>86</v>
      </c>
      <c r="AW148" s="13" t="s">
        <v>32</v>
      </c>
      <c r="AX148" s="13" t="s">
        <v>84</v>
      </c>
      <c r="AY148" s="155" t="s">
        <v>159</v>
      </c>
    </row>
    <row r="149" spans="2:65" s="1" customFormat="1" ht="37.9" customHeight="1">
      <c r="B149" s="133"/>
      <c r="C149" s="134" t="s">
        <v>210</v>
      </c>
      <c r="D149" s="134" t="s">
        <v>161</v>
      </c>
      <c r="E149" s="135" t="s">
        <v>211</v>
      </c>
      <c r="F149" s="136" t="s">
        <v>212</v>
      </c>
      <c r="G149" s="137" t="s">
        <v>213</v>
      </c>
      <c r="H149" s="138">
        <v>354.56</v>
      </c>
      <c r="I149" s="139"/>
      <c r="J149" s="140">
        <f>ROUND(I149*H149,2)</f>
        <v>0</v>
      </c>
      <c r="K149" s="136" t="s">
        <v>165</v>
      </c>
      <c r="L149" s="32"/>
      <c r="M149" s="141" t="s">
        <v>1</v>
      </c>
      <c r="N149" s="142" t="s">
        <v>41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166</v>
      </c>
      <c r="AT149" s="145" t="s">
        <v>161</v>
      </c>
      <c r="AU149" s="145" t="s">
        <v>86</v>
      </c>
      <c r="AY149" s="17" t="s">
        <v>159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84</v>
      </c>
      <c r="BK149" s="146">
        <f>ROUND(I149*H149,2)</f>
        <v>0</v>
      </c>
      <c r="BL149" s="17" t="s">
        <v>166</v>
      </c>
      <c r="BM149" s="145" t="s">
        <v>214</v>
      </c>
    </row>
    <row r="150" spans="2:65" s="13" customFormat="1" ht="11.25">
      <c r="B150" s="154"/>
      <c r="D150" s="148" t="s">
        <v>168</v>
      </c>
      <c r="E150" s="155" t="s">
        <v>93</v>
      </c>
      <c r="F150" s="156" t="s">
        <v>215</v>
      </c>
      <c r="H150" s="157">
        <v>354.56</v>
      </c>
      <c r="I150" s="158"/>
      <c r="L150" s="154"/>
      <c r="M150" s="159"/>
      <c r="T150" s="160"/>
      <c r="AT150" s="155" t="s">
        <v>168</v>
      </c>
      <c r="AU150" s="155" t="s">
        <v>86</v>
      </c>
      <c r="AV150" s="13" t="s">
        <v>86</v>
      </c>
      <c r="AW150" s="13" t="s">
        <v>32</v>
      </c>
      <c r="AX150" s="13" t="s">
        <v>84</v>
      </c>
      <c r="AY150" s="155" t="s">
        <v>159</v>
      </c>
    </row>
    <row r="151" spans="2:65" s="1" customFormat="1" ht="24.2" customHeight="1">
      <c r="B151" s="133"/>
      <c r="C151" s="134" t="s">
        <v>216</v>
      </c>
      <c r="D151" s="134" t="s">
        <v>161</v>
      </c>
      <c r="E151" s="135" t="s">
        <v>217</v>
      </c>
      <c r="F151" s="136" t="s">
        <v>218</v>
      </c>
      <c r="G151" s="137" t="s">
        <v>213</v>
      </c>
      <c r="H151" s="138">
        <v>52</v>
      </c>
      <c r="I151" s="139"/>
      <c r="J151" s="140">
        <f>ROUND(I151*H151,2)</f>
        <v>0</v>
      </c>
      <c r="K151" s="136" t="s">
        <v>165</v>
      </c>
      <c r="L151" s="32"/>
      <c r="M151" s="141" t="s">
        <v>1</v>
      </c>
      <c r="N151" s="142" t="s">
        <v>41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166</v>
      </c>
      <c r="AT151" s="145" t="s">
        <v>161</v>
      </c>
      <c r="AU151" s="145" t="s">
        <v>86</v>
      </c>
      <c r="AY151" s="17" t="s">
        <v>159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84</v>
      </c>
      <c r="BK151" s="146">
        <f>ROUND(I151*H151,2)</f>
        <v>0</v>
      </c>
      <c r="BL151" s="17" t="s">
        <v>166</v>
      </c>
      <c r="BM151" s="145" t="s">
        <v>219</v>
      </c>
    </row>
    <row r="152" spans="2:65" s="12" customFormat="1" ht="11.25">
      <c r="B152" s="147"/>
      <c r="D152" s="148" t="s">
        <v>168</v>
      </c>
      <c r="E152" s="149" t="s">
        <v>1</v>
      </c>
      <c r="F152" s="150" t="s">
        <v>220</v>
      </c>
      <c r="H152" s="149" t="s">
        <v>1</v>
      </c>
      <c r="I152" s="151"/>
      <c r="L152" s="147"/>
      <c r="M152" s="152"/>
      <c r="T152" s="153"/>
      <c r="AT152" s="149" t="s">
        <v>168</v>
      </c>
      <c r="AU152" s="149" t="s">
        <v>86</v>
      </c>
      <c r="AV152" s="12" t="s">
        <v>84</v>
      </c>
      <c r="AW152" s="12" t="s">
        <v>32</v>
      </c>
      <c r="AX152" s="12" t="s">
        <v>76</v>
      </c>
      <c r="AY152" s="149" t="s">
        <v>159</v>
      </c>
    </row>
    <row r="153" spans="2:65" s="13" customFormat="1" ht="22.5">
      <c r="B153" s="154"/>
      <c r="D153" s="148" t="s">
        <v>168</v>
      </c>
      <c r="E153" s="155" t="s">
        <v>95</v>
      </c>
      <c r="F153" s="156" t="s">
        <v>221</v>
      </c>
      <c r="H153" s="157">
        <v>52</v>
      </c>
      <c r="I153" s="158"/>
      <c r="L153" s="154"/>
      <c r="M153" s="159"/>
      <c r="T153" s="160"/>
      <c r="AT153" s="155" t="s">
        <v>168</v>
      </c>
      <c r="AU153" s="155" t="s">
        <v>86</v>
      </c>
      <c r="AV153" s="13" t="s">
        <v>86</v>
      </c>
      <c r="AW153" s="13" t="s">
        <v>32</v>
      </c>
      <c r="AX153" s="13" t="s">
        <v>84</v>
      </c>
      <c r="AY153" s="155" t="s">
        <v>159</v>
      </c>
    </row>
    <row r="154" spans="2:65" s="1" customFormat="1" ht="33" customHeight="1">
      <c r="B154" s="133"/>
      <c r="C154" s="134" t="s">
        <v>222</v>
      </c>
      <c r="D154" s="134" t="s">
        <v>161</v>
      </c>
      <c r="E154" s="135" t="s">
        <v>223</v>
      </c>
      <c r="F154" s="136" t="s">
        <v>224</v>
      </c>
      <c r="G154" s="137" t="s">
        <v>213</v>
      </c>
      <c r="H154" s="138">
        <v>14.8</v>
      </c>
      <c r="I154" s="139"/>
      <c r="J154" s="140">
        <f>ROUND(I154*H154,2)</f>
        <v>0</v>
      </c>
      <c r="K154" s="136" t="s">
        <v>165</v>
      </c>
      <c r="L154" s="32"/>
      <c r="M154" s="141" t="s">
        <v>1</v>
      </c>
      <c r="N154" s="142" t="s">
        <v>41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166</v>
      </c>
      <c r="AT154" s="145" t="s">
        <v>161</v>
      </c>
      <c r="AU154" s="145" t="s">
        <v>86</v>
      </c>
      <c r="AY154" s="17" t="s">
        <v>159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7" t="s">
        <v>84</v>
      </c>
      <c r="BK154" s="146">
        <f>ROUND(I154*H154,2)</f>
        <v>0</v>
      </c>
      <c r="BL154" s="17" t="s">
        <v>166</v>
      </c>
      <c r="BM154" s="145" t="s">
        <v>225</v>
      </c>
    </row>
    <row r="155" spans="2:65" s="12" customFormat="1" ht="11.25">
      <c r="B155" s="147"/>
      <c r="D155" s="148" t="s">
        <v>168</v>
      </c>
      <c r="E155" s="149" t="s">
        <v>1</v>
      </c>
      <c r="F155" s="150" t="s">
        <v>226</v>
      </c>
      <c r="H155" s="149" t="s">
        <v>1</v>
      </c>
      <c r="I155" s="151"/>
      <c r="L155" s="147"/>
      <c r="M155" s="152"/>
      <c r="T155" s="153"/>
      <c r="AT155" s="149" t="s">
        <v>168</v>
      </c>
      <c r="AU155" s="149" t="s">
        <v>86</v>
      </c>
      <c r="AV155" s="12" t="s">
        <v>84</v>
      </c>
      <c r="AW155" s="12" t="s">
        <v>32</v>
      </c>
      <c r="AX155" s="12" t="s">
        <v>76</v>
      </c>
      <c r="AY155" s="149" t="s">
        <v>159</v>
      </c>
    </row>
    <row r="156" spans="2:65" s="13" customFormat="1" ht="11.25">
      <c r="B156" s="154"/>
      <c r="D156" s="148" t="s">
        <v>168</v>
      </c>
      <c r="E156" s="155" t="s">
        <v>112</v>
      </c>
      <c r="F156" s="156" t="s">
        <v>227</v>
      </c>
      <c r="H156" s="157">
        <v>14.8</v>
      </c>
      <c r="I156" s="158"/>
      <c r="L156" s="154"/>
      <c r="M156" s="159"/>
      <c r="T156" s="160"/>
      <c r="AT156" s="155" t="s">
        <v>168</v>
      </c>
      <c r="AU156" s="155" t="s">
        <v>86</v>
      </c>
      <c r="AV156" s="13" t="s">
        <v>86</v>
      </c>
      <c r="AW156" s="13" t="s">
        <v>32</v>
      </c>
      <c r="AX156" s="13" t="s">
        <v>84</v>
      </c>
      <c r="AY156" s="155" t="s">
        <v>159</v>
      </c>
    </row>
    <row r="157" spans="2:65" s="1" customFormat="1" ht="33" customHeight="1">
      <c r="B157" s="133"/>
      <c r="C157" s="134" t="s">
        <v>228</v>
      </c>
      <c r="D157" s="134" t="s">
        <v>161</v>
      </c>
      <c r="E157" s="135" t="s">
        <v>229</v>
      </c>
      <c r="F157" s="136" t="s">
        <v>230</v>
      </c>
      <c r="G157" s="137" t="s">
        <v>213</v>
      </c>
      <c r="H157" s="138">
        <v>60.994999999999997</v>
      </c>
      <c r="I157" s="139"/>
      <c r="J157" s="140">
        <f>ROUND(I157*H157,2)</f>
        <v>0</v>
      </c>
      <c r="K157" s="136" t="s">
        <v>165</v>
      </c>
      <c r="L157" s="32"/>
      <c r="M157" s="141" t="s">
        <v>1</v>
      </c>
      <c r="N157" s="142" t="s">
        <v>41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166</v>
      </c>
      <c r="AT157" s="145" t="s">
        <v>161</v>
      </c>
      <c r="AU157" s="145" t="s">
        <v>86</v>
      </c>
      <c r="AY157" s="17" t="s">
        <v>159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84</v>
      </c>
      <c r="BK157" s="146">
        <f>ROUND(I157*H157,2)</f>
        <v>0</v>
      </c>
      <c r="BL157" s="17" t="s">
        <v>166</v>
      </c>
      <c r="BM157" s="145" t="s">
        <v>231</v>
      </c>
    </row>
    <row r="158" spans="2:65" s="12" customFormat="1" ht="11.25">
      <c r="B158" s="147"/>
      <c r="D158" s="148" t="s">
        <v>168</v>
      </c>
      <c r="E158" s="149" t="s">
        <v>1</v>
      </c>
      <c r="F158" s="150" t="s">
        <v>232</v>
      </c>
      <c r="H158" s="149" t="s">
        <v>1</v>
      </c>
      <c r="I158" s="151"/>
      <c r="L158" s="147"/>
      <c r="M158" s="152"/>
      <c r="T158" s="153"/>
      <c r="AT158" s="149" t="s">
        <v>168</v>
      </c>
      <c r="AU158" s="149" t="s">
        <v>86</v>
      </c>
      <c r="AV158" s="12" t="s">
        <v>84</v>
      </c>
      <c r="AW158" s="12" t="s">
        <v>32</v>
      </c>
      <c r="AX158" s="12" t="s">
        <v>76</v>
      </c>
      <c r="AY158" s="149" t="s">
        <v>159</v>
      </c>
    </row>
    <row r="159" spans="2:65" s="13" customFormat="1" ht="11.25">
      <c r="B159" s="154"/>
      <c r="D159" s="148" t="s">
        <v>168</v>
      </c>
      <c r="E159" s="155" t="s">
        <v>1</v>
      </c>
      <c r="F159" s="156" t="s">
        <v>233</v>
      </c>
      <c r="H159" s="157">
        <v>46.805</v>
      </c>
      <c r="I159" s="158"/>
      <c r="L159" s="154"/>
      <c r="M159" s="159"/>
      <c r="T159" s="160"/>
      <c r="AT159" s="155" t="s">
        <v>168</v>
      </c>
      <c r="AU159" s="155" t="s">
        <v>86</v>
      </c>
      <c r="AV159" s="13" t="s">
        <v>86</v>
      </c>
      <c r="AW159" s="13" t="s">
        <v>32</v>
      </c>
      <c r="AX159" s="13" t="s">
        <v>76</v>
      </c>
      <c r="AY159" s="155" t="s">
        <v>159</v>
      </c>
    </row>
    <row r="160" spans="2:65" s="13" customFormat="1" ht="11.25">
      <c r="B160" s="154"/>
      <c r="D160" s="148" t="s">
        <v>168</v>
      </c>
      <c r="E160" s="155" t="s">
        <v>1</v>
      </c>
      <c r="F160" s="156" t="s">
        <v>234</v>
      </c>
      <c r="H160" s="157">
        <v>1.98</v>
      </c>
      <c r="I160" s="158"/>
      <c r="L160" s="154"/>
      <c r="M160" s="159"/>
      <c r="T160" s="160"/>
      <c r="AT160" s="155" t="s">
        <v>168</v>
      </c>
      <c r="AU160" s="155" t="s">
        <v>86</v>
      </c>
      <c r="AV160" s="13" t="s">
        <v>86</v>
      </c>
      <c r="AW160" s="13" t="s">
        <v>32</v>
      </c>
      <c r="AX160" s="13" t="s">
        <v>76</v>
      </c>
      <c r="AY160" s="155" t="s">
        <v>159</v>
      </c>
    </row>
    <row r="161" spans="2:65" s="13" customFormat="1" ht="11.25">
      <c r="B161" s="154"/>
      <c r="D161" s="148" t="s">
        <v>168</v>
      </c>
      <c r="E161" s="155" t="s">
        <v>1</v>
      </c>
      <c r="F161" s="156" t="s">
        <v>235</v>
      </c>
      <c r="H161" s="157">
        <v>12.21</v>
      </c>
      <c r="I161" s="158"/>
      <c r="L161" s="154"/>
      <c r="M161" s="159"/>
      <c r="T161" s="160"/>
      <c r="AT161" s="155" t="s">
        <v>168</v>
      </c>
      <c r="AU161" s="155" t="s">
        <v>86</v>
      </c>
      <c r="AV161" s="13" t="s">
        <v>86</v>
      </c>
      <c r="AW161" s="13" t="s">
        <v>32</v>
      </c>
      <c r="AX161" s="13" t="s">
        <v>76</v>
      </c>
      <c r="AY161" s="155" t="s">
        <v>159</v>
      </c>
    </row>
    <row r="162" spans="2:65" s="14" customFormat="1" ht="11.25">
      <c r="B162" s="161"/>
      <c r="D162" s="148" t="s">
        <v>168</v>
      </c>
      <c r="E162" s="162" t="s">
        <v>114</v>
      </c>
      <c r="F162" s="163" t="s">
        <v>236</v>
      </c>
      <c r="H162" s="164">
        <v>60.994999999999997</v>
      </c>
      <c r="I162" s="165"/>
      <c r="L162" s="161"/>
      <c r="M162" s="166"/>
      <c r="T162" s="167"/>
      <c r="AT162" s="162" t="s">
        <v>168</v>
      </c>
      <c r="AU162" s="162" t="s">
        <v>86</v>
      </c>
      <c r="AV162" s="14" t="s">
        <v>166</v>
      </c>
      <c r="AW162" s="14" t="s">
        <v>32</v>
      </c>
      <c r="AX162" s="14" t="s">
        <v>84</v>
      </c>
      <c r="AY162" s="162" t="s">
        <v>159</v>
      </c>
    </row>
    <row r="163" spans="2:65" s="1" customFormat="1" ht="24.2" customHeight="1">
      <c r="B163" s="133"/>
      <c r="C163" s="134" t="s">
        <v>8</v>
      </c>
      <c r="D163" s="134" t="s">
        <v>161</v>
      </c>
      <c r="E163" s="135" t="s">
        <v>237</v>
      </c>
      <c r="F163" s="136" t="s">
        <v>238</v>
      </c>
      <c r="G163" s="137" t="s">
        <v>213</v>
      </c>
      <c r="H163" s="138">
        <v>25.021999999999998</v>
      </c>
      <c r="I163" s="139"/>
      <c r="J163" s="140">
        <f>ROUND(I163*H163,2)</f>
        <v>0</v>
      </c>
      <c r="K163" s="136" t="s">
        <v>165</v>
      </c>
      <c r="L163" s="32"/>
      <c r="M163" s="141" t="s">
        <v>1</v>
      </c>
      <c r="N163" s="142" t="s">
        <v>41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166</v>
      </c>
      <c r="AT163" s="145" t="s">
        <v>161</v>
      </c>
      <c r="AU163" s="145" t="s">
        <v>86</v>
      </c>
      <c r="AY163" s="17" t="s">
        <v>159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7" t="s">
        <v>84</v>
      </c>
      <c r="BK163" s="146">
        <f>ROUND(I163*H163,2)</f>
        <v>0</v>
      </c>
      <c r="BL163" s="17" t="s">
        <v>166</v>
      </c>
      <c r="BM163" s="145" t="s">
        <v>239</v>
      </c>
    </row>
    <row r="164" spans="2:65" s="12" customFormat="1" ht="11.25">
      <c r="B164" s="147"/>
      <c r="D164" s="148" t="s">
        <v>168</v>
      </c>
      <c r="E164" s="149" t="s">
        <v>1</v>
      </c>
      <c r="F164" s="150" t="s">
        <v>240</v>
      </c>
      <c r="H164" s="149" t="s">
        <v>1</v>
      </c>
      <c r="I164" s="151"/>
      <c r="L164" s="147"/>
      <c r="M164" s="152"/>
      <c r="T164" s="153"/>
      <c r="AT164" s="149" t="s">
        <v>168</v>
      </c>
      <c r="AU164" s="149" t="s">
        <v>86</v>
      </c>
      <c r="AV164" s="12" t="s">
        <v>84</v>
      </c>
      <c r="AW164" s="12" t="s">
        <v>32</v>
      </c>
      <c r="AX164" s="12" t="s">
        <v>76</v>
      </c>
      <c r="AY164" s="149" t="s">
        <v>159</v>
      </c>
    </row>
    <row r="165" spans="2:65" s="13" customFormat="1" ht="11.25">
      <c r="B165" s="154"/>
      <c r="D165" s="148" t="s">
        <v>168</v>
      </c>
      <c r="E165" s="155" t="s">
        <v>1</v>
      </c>
      <c r="F165" s="156" t="s">
        <v>241</v>
      </c>
      <c r="H165" s="157">
        <v>7.4</v>
      </c>
      <c r="I165" s="158"/>
      <c r="L165" s="154"/>
      <c r="M165" s="159"/>
      <c r="T165" s="160"/>
      <c r="AT165" s="155" t="s">
        <v>168</v>
      </c>
      <c r="AU165" s="155" t="s">
        <v>86</v>
      </c>
      <c r="AV165" s="13" t="s">
        <v>86</v>
      </c>
      <c r="AW165" s="13" t="s">
        <v>32</v>
      </c>
      <c r="AX165" s="13" t="s">
        <v>76</v>
      </c>
      <c r="AY165" s="155" t="s">
        <v>159</v>
      </c>
    </row>
    <row r="166" spans="2:65" s="12" customFormat="1" ht="11.25">
      <c r="B166" s="147"/>
      <c r="D166" s="148" t="s">
        <v>168</v>
      </c>
      <c r="E166" s="149" t="s">
        <v>1</v>
      </c>
      <c r="F166" s="150" t="s">
        <v>242</v>
      </c>
      <c r="H166" s="149" t="s">
        <v>1</v>
      </c>
      <c r="I166" s="151"/>
      <c r="L166" s="147"/>
      <c r="M166" s="152"/>
      <c r="T166" s="153"/>
      <c r="AT166" s="149" t="s">
        <v>168</v>
      </c>
      <c r="AU166" s="149" t="s">
        <v>86</v>
      </c>
      <c r="AV166" s="12" t="s">
        <v>84</v>
      </c>
      <c r="AW166" s="12" t="s">
        <v>32</v>
      </c>
      <c r="AX166" s="12" t="s">
        <v>76</v>
      </c>
      <c r="AY166" s="149" t="s">
        <v>159</v>
      </c>
    </row>
    <row r="167" spans="2:65" s="13" customFormat="1" ht="11.25">
      <c r="B167" s="154"/>
      <c r="D167" s="148" t="s">
        <v>168</v>
      </c>
      <c r="E167" s="155" t="s">
        <v>1</v>
      </c>
      <c r="F167" s="156" t="s">
        <v>243</v>
      </c>
      <c r="H167" s="157">
        <v>4.95</v>
      </c>
      <c r="I167" s="158"/>
      <c r="L167" s="154"/>
      <c r="M167" s="159"/>
      <c r="T167" s="160"/>
      <c r="AT167" s="155" t="s">
        <v>168</v>
      </c>
      <c r="AU167" s="155" t="s">
        <v>86</v>
      </c>
      <c r="AV167" s="13" t="s">
        <v>86</v>
      </c>
      <c r="AW167" s="13" t="s">
        <v>32</v>
      </c>
      <c r="AX167" s="13" t="s">
        <v>76</v>
      </c>
      <c r="AY167" s="155" t="s">
        <v>159</v>
      </c>
    </row>
    <row r="168" spans="2:65" s="12" customFormat="1" ht="11.25">
      <c r="B168" s="147"/>
      <c r="D168" s="148" t="s">
        <v>168</v>
      </c>
      <c r="E168" s="149" t="s">
        <v>1</v>
      </c>
      <c r="F168" s="150" t="s">
        <v>244</v>
      </c>
      <c r="H168" s="149" t="s">
        <v>1</v>
      </c>
      <c r="I168" s="151"/>
      <c r="L168" s="147"/>
      <c r="M168" s="152"/>
      <c r="T168" s="153"/>
      <c r="AT168" s="149" t="s">
        <v>168</v>
      </c>
      <c r="AU168" s="149" t="s">
        <v>86</v>
      </c>
      <c r="AV168" s="12" t="s">
        <v>84</v>
      </c>
      <c r="AW168" s="12" t="s">
        <v>32</v>
      </c>
      <c r="AX168" s="12" t="s">
        <v>76</v>
      </c>
      <c r="AY168" s="149" t="s">
        <v>159</v>
      </c>
    </row>
    <row r="169" spans="2:65" s="13" customFormat="1" ht="11.25">
      <c r="B169" s="154"/>
      <c r="D169" s="148" t="s">
        <v>168</v>
      </c>
      <c r="E169" s="155" t="s">
        <v>1</v>
      </c>
      <c r="F169" s="156" t="s">
        <v>245</v>
      </c>
      <c r="H169" s="157">
        <v>12.672000000000001</v>
      </c>
      <c r="I169" s="158"/>
      <c r="L169" s="154"/>
      <c r="M169" s="159"/>
      <c r="T169" s="160"/>
      <c r="AT169" s="155" t="s">
        <v>168</v>
      </c>
      <c r="AU169" s="155" t="s">
        <v>86</v>
      </c>
      <c r="AV169" s="13" t="s">
        <v>86</v>
      </c>
      <c r="AW169" s="13" t="s">
        <v>32</v>
      </c>
      <c r="AX169" s="13" t="s">
        <v>76</v>
      </c>
      <c r="AY169" s="155" t="s">
        <v>159</v>
      </c>
    </row>
    <row r="170" spans="2:65" s="14" customFormat="1" ht="11.25">
      <c r="B170" s="161"/>
      <c r="D170" s="148" t="s">
        <v>168</v>
      </c>
      <c r="E170" s="162" t="s">
        <v>116</v>
      </c>
      <c r="F170" s="163" t="s">
        <v>236</v>
      </c>
      <c r="H170" s="164">
        <v>25.021999999999998</v>
      </c>
      <c r="I170" s="165"/>
      <c r="L170" s="161"/>
      <c r="M170" s="166"/>
      <c r="T170" s="167"/>
      <c r="AT170" s="162" t="s">
        <v>168</v>
      </c>
      <c r="AU170" s="162" t="s">
        <v>86</v>
      </c>
      <c r="AV170" s="14" t="s">
        <v>166</v>
      </c>
      <c r="AW170" s="14" t="s">
        <v>32</v>
      </c>
      <c r="AX170" s="14" t="s">
        <v>84</v>
      </c>
      <c r="AY170" s="162" t="s">
        <v>159</v>
      </c>
    </row>
    <row r="171" spans="2:65" s="1" customFormat="1" ht="21.75" customHeight="1">
      <c r="B171" s="133"/>
      <c r="C171" s="134" t="s">
        <v>246</v>
      </c>
      <c r="D171" s="134" t="s">
        <v>161</v>
      </c>
      <c r="E171" s="135" t="s">
        <v>247</v>
      </c>
      <c r="F171" s="136" t="s">
        <v>248</v>
      </c>
      <c r="G171" s="137" t="s">
        <v>164</v>
      </c>
      <c r="H171" s="138">
        <v>110.9</v>
      </c>
      <c r="I171" s="139"/>
      <c r="J171" s="140">
        <f>ROUND(I171*H171,2)</f>
        <v>0</v>
      </c>
      <c r="K171" s="136" t="s">
        <v>165</v>
      </c>
      <c r="L171" s="32"/>
      <c r="M171" s="141" t="s">
        <v>1</v>
      </c>
      <c r="N171" s="142" t="s">
        <v>41</v>
      </c>
      <c r="P171" s="143">
        <f>O171*H171</f>
        <v>0</v>
      </c>
      <c r="Q171" s="143">
        <v>8.4000000000000003E-4</v>
      </c>
      <c r="R171" s="143">
        <f>Q171*H171</f>
        <v>9.3156000000000003E-2</v>
      </c>
      <c r="S171" s="143">
        <v>0</v>
      </c>
      <c r="T171" s="144">
        <f>S171*H171</f>
        <v>0</v>
      </c>
      <c r="AR171" s="145" t="s">
        <v>166</v>
      </c>
      <c r="AT171" s="145" t="s">
        <v>161</v>
      </c>
      <c r="AU171" s="145" t="s">
        <v>86</v>
      </c>
      <c r="AY171" s="17" t="s">
        <v>159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84</v>
      </c>
      <c r="BK171" s="146">
        <f>ROUND(I171*H171,2)</f>
        <v>0</v>
      </c>
      <c r="BL171" s="17" t="s">
        <v>166</v>
      </c>
      <c r="BM171" s="145" t="s">
        <v>249</v>
      </c>
    </row>
    <row r="172" spans="2:65" s="13" customFormat="1" ht="11.25">
      <c r="B172" s="154"/>
      <c r="D172" s="148" t="s">
        <v>168</v>
      </c>
      <c r="E172" s="155" t="s">
        <v>1</v>
      </c>
      <c r="F172" s="156" t="s">
        <v>250</v>
      </c>
      <c r="H172" s="157">
        <v>110.9</v>
      </c>
      <c r="I172" s="158"/>
      <c r="L172" s="154"/>
      <c r="M172" s="159"/>
      <c r="T172" s="160"/>
      <c r="AT172" s="155" t="s">
        <v>168</v>
      </c>
      <c r="AU172" s="155" t="s">
        <v>86</v>
      </c>
      <c r="AV172" s="13" t="s">
        <v>86</v>
      </c>
      <c r="AW172" s="13" t="s">
        <v>32</v>
      </c>
      <c r="AX172" s="13" t="s">
        <v>84</v>
      </c>
      <c r="AY172" s="155" t="s">
        <v>159</v>
      </c>
    </row>
    <row r="173" spans="2:65" s="1" customFormat="1" ht="24.2" customHeight="1">
      <c r="B173" s="133"/>
      <c r="C173" s="134" t="s">
        <v>251</v>
      </c>
      <c r="D173" s="134" t="s">
        <v>161</v>
      </c>
      <c r="E173" s="135" t="s">
        <v>252</v>
      </c>
      <c r="F173" s="136" t="s">
        <v>253</v>
      </c>
      <c r="G173" s="137" t="s">
        <v>164</v>
      </c>
      <c r="H173" s="138">
        <v>110.9</v>
      </c>
      <c r="I173" s="139"/>
      <c r="J173" s="140">
        <f>ROUND(I173*H173,2)</f>
        <v>0</v>
      </c>
      <c r="K173" s="136" t="s">
        <v>165</v>
      </c>
      <c r="L173" s="32"/>
      <c r="M173" s="141" t="s">
        <v>1</v>
      </c>
      <c r="N173" s="142" t="s">
        <v>41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166</v>
      </c>
      <c r="AT173" s="145" t="s">
        <v>161</v>
      </c>
      <c r="AU173" s="145" t="s">
        <v>86</v>
      </c>
      <c r="AY173" s="17" t="s">
        <v>159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84</v>
      </c>
      <c r="BK173" s="146">
        <f>ROUND(I173*H173,2)</f>
        <v>0</v>
      </c>
      <c r="BL173" s="17" t="s">
        <v>166</v>
      </c>
      <c r="BM173" s="145" t="s">
        <v>254</v>
      </c>
    </row>
    <row r="174" spans="2:65" s="1" customFormat="1" ht="21.75" customHeight="1">
      <c r="B174" s="133"/>
      <c r="C174" s="134" t="s">
        <v>255</v>
      </c>
      <c r="D174" s="134" t="s">
        <v>161</v>
      </c>
      <c r="E174" s="135" t="s">
        <v>256</v>
      </c>
      <c r="F174" s="136" t="s">
        <v>257</v>
      </c>
      <c r="G174" s="137" t="s">
        <v>164</v>
      </c>
      <c r="H174" s="138">
        <v>63.92</v>
      </c>
      <c r="I174" s="139"/>
      <c r="J174" s="140">
        <f>ROUND(I174*H174,2)</f>
        <v>0</v>
      </c>
      <c r="K174" s="136" t="s">
        <v>165</v>
      </c>
      <c r="L174" s="32"/>
      <c r="M174" s="141" t="s">
        <v>1</v>
      </c>
      <c r="N174" s="142" t="s">
        <v>41</v>
      </c>
      <c r="P174" s="143">
        <f>O174*H174</f>
        <v>0</v>
      </c>
      <c r="Q174" s="143">
        <v>6.9999999999999999E-4</v>
      </c>
      <c r="R174" s="143">
        <f>Q174*H174</f>
        <v>4.4743999999999999E-2</v>
      </c>
      <c r="S174" s="143">
        <v>0</v>
      </c>
      <c r="T174" s="144">
        <f>S174*H174</f>
        <v>0</v>
      </c>
      <c r="AR174" s="145" t="s">
        <v>166</v>
      </c>
      <c r="AT174" s="145" t="s">
        <v>161</v>
      </c>
      <c r="AU174" s="145" t="s">
        <v>86</v>
      </c>
      <c r="AY174" s="17" t="s">
        <v>159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7" t="s">
        <v>84</v>
      </c>
      <c r="BK174" s="146">
        <f>ROUND(I174*H174,2)</f>
        <v>0</v>
      </c>
      <c r="BL174" s="17" t="s">
        <v>166</v>
      </c>
      <c r="BM174" s="145" t="s">
        <v>258</v>
      </c>
    </row>
    <row r="175" spans="2:65" s="12" customFormat="1" ht="11.25">
      <c r="B175" s="147"/>
      <c r="D175" s="148" t="s">
        <v>168</v>
      </c>
      <c r="E175" s="149" t="s">
        <v>1</v>
      </c>
      <c r="F175" s="150" t="s">
        <v>240</v>
      </c>
      <c r="H175" s="149" t="s">
        <v>1</v>
      </c>
      <c r="I175" s="151"/>
      <c r="L175" s="147"/>
      <c r="M175" s="152"/>
      <c r="T175" s="153"/>
      <c r="AT175" s="149" t="s">
        <v>168</v>
      </c>
      <c r="AU175" s="149" t="s">
        <v>86</v>
      </c>
      <c r="AV175" s="12" t="s">
        <v>84</v>
      </c>
      <c r="AW175" s="12" t="s">
        <v>32</v>
      </c>
      <c r="AX175" s="12" t="s">
        <v>76</v>
      </c>
      <c r="AY175" s="149" t="s">
        <v>159</v>
      </c>
    </row>
    <row r="176" spans="2:65" s="13" customFormat="1" ht="11.25">
      <c r="B176" s="154"/>
      <c r="D176" s="148" t="s">
        <v>168</v>
      </c>
      <c r="E176" s="155" t="s">
        <v>1</v>
      </c>
      <c r="F176" s="156" t="s">
        <v>259</v>
      </c>
      <c r="H176" s="157">
        <v>29.6</v>
      </c>
      <c r="I176" s="158"/>
      <c r="L176" s="154"/>
      <c r="M176" s="159"/>
      <c r="T176" s="160"/>
      <c r="AT176" s="155" t="s">
        <v>168</v>
      </c>
      <c r="AU176" s="155" t="s">
        <v>86</v>
      </c>
      <c r="AV176" s="13" t="s">
        <v>86</v>
      </c>
      <c r="AW176" s="13" t="s">
        <v>32</v>
      </c>
      <c r="AX176" s="13" t="s">
        <v>76</v>
      </c>
      <c r="AY176" s="155" t="s">
        <v>159</v>
      </c>
    </row>
    <row r="177" spans="2:65" s="12" customFormat="1" ht="11.25">
      <c r="B177" s="147"/>
      <c r="D177" s="148" t="s">
        <v>168</v>
      </c>
      <c r="E177" s="149" t="s">
        <v>1</v>
      </c>
      <c r="F177" s="150" t="s">
        <v>242</v>
      </c>
      <c r="H177" s="149" t="s">
        <v>1</v>
      </c>
      <c r="I177" s="151"/>
      <c r="L177" s="147"/>
      <c r="M177" s="152"/>
      <c r="T177" s="153"/>
      <c r="AT177" s="149" t="s">
        <v>168</v>
      </c>
      <c r="AU177" s="149" t="s">
        <v>86</v>
      </c>
      <c r="AV177" s="12" t="s">
        <v>84</v>
      </c>
      <c r="AW177" s="12" t="s">
        <v>32</v>
      </c>
      <c r="AX177" s="12" t="s">
        <v>76</v>
      </c>
      <c r="AY177" s="149" t="s">
        <v>159</v>
      </c>
    </row>
    <row r="178" spans="2:65" s="13" customFormat="1" ht="11.25">
      <c r="B178" s="154"/>
      <c r="D178" s="148" t="s">
        <v>168</v>
      </c>
      <c r="E178" s="155" t="s">
        <v>1</v>
      </c>
      <c r="F178" s="156" t="s">
        <v>260</v>
      </c>
      <c r="H178" s="157">
        <v>13.2</v>
      </c>
      <c r="I178" s="158"/>
      <c r="L178" s="154"/>
      <c r="M178" s="159"/>
      <c r="T178" s="160"/>
      <c r="AT178" s="155" t="s">
        <v>168</v>
      </c>
      <c r="AU178" s="155" t="s">
        <v>86</v>
      </c>
      <c r="AV178" s="13" t="s">
        <v>86</v>
      </c>
      <c r="AW178" s="13" t="s">
        <v>32</v>
      </c>
      <c r="AX178" s="13" t="s">
        <v>76</v>
      </c>
      <c r="AY178" s="155" t="s">
        <v>159</v>
      </c>
    </row>
    <row r="179" spans="2:65" s="12" customFormat="1" ht="11.25">
      <c r="B179" s="147"/>
      <c r="D179" s="148" t="s">
        <v>168</v>
      </c>
      <c r="E179" s="149" t="s">
        <v>1</v>
      </c>
      <c r="F179" s="150" t="s">
        <v>244</v>
      </c>
      <c r="H179" s="149" t="s">
        <v>1</v>
      </c>
      <c r="I179" s="151"/>
      <c r="L179" s="147"/>
      <c r="M179" s="152"/>
      <c r="T179" s="153"/>
      <c r="AT179" s="149" t="s">
        <v>168</v>
      </c>
      <c r="AU179" s="149" t="s">
        <v>86</v>
      </c>
      <c r="AV179" s="12" t="s">
        <v>84</v>
      </c>
      <c r="AW179" s="12" t="s">
        <v>32</v>
      </c>
      <c r="AX179" s="12" t="s">
        <v>76</v>
      </c>
      <c r="AY179" s="149" t="s">
        <v>159</v>
      </c>
    </row>
    <row r="180" spans="2:65" s="13" customFormat="1" ht="11.25">
      <c r="B180" s="154"/>
      <c r="D180" s="148" t="s">
        <v>168</v>
      </c>
      <c r="E180" s="155" t="s">
        <v>1</v>
      </c>
      <c r="F180" s="156" t="s">
        <v>261</v>
      </c>
      <c r="H180" s="157">
        <v>21.12</v>
      </c>
      <c r="I180" s="158"/>
      <c r="L180" s="154"/>
      <c r="M180" s="159"/>
      <c r="T180" s="160"/>
      <c r="AT180" s="155" t="s">
        <v>168</v>
      </c>
      <c r="AU180" s="155" t="s">
        <v>86</v>
      </c>
      <c r="AV180" s="13" t="s">
        <v>86</v>
      </c>
      <c r="AW180" s="13" t="s">
        <v>32</v>
      </c>
      <c r="AX180" s="13" t="s">
        <v>76</v>
      </c>
      <c r="AY180" s="155" t="s">
        <v>159</v>
      </c>
    </row>
    <row r="181" spans="2:65" s="14" customFormat="1" ht="11.25">
      <c r="B181" s="161"/>
      <c r="D181" s="148" t="s">
        <v>168</v>
      </c>
      <c r="E181" s="162" t="s">
        <v>1</v>
      </c>
      <c r="F181" s="163" t="s">
        <v>236</v>
      </c>
      <c r="H181" s="164">
        <v>63.92</v>
      </c>
      <c r="I181" s="165"/>
      <c r="L181" s="161"/>
      <c r="M181" s="166"/>
      <c r="T181" s="167"/>
      <c r="AT181" s="162" t="s">
        <v>168</v>
      </c>
      <c r="AU181" s="162" t="s">
        <v>86</v>
      </c>
      <c r="AV181" s="14" t="s">
        <v>166</v>
      </c>
      <c r="AW181" s="14" t="s">
        <v>32</v>
      </c>
      <c r="AX181" s="14" t="s">
        <v>84</v>
      </c>
      <c r="AY181" s="162" t="s">
        <v>159</v>
      </c>
    </row>
    <row r="182" spans="2:65" s="1" customFormat="1" ht="16.5" customHeight="1">
      <c r="B182" s="133"/>
      <c r="C182" s="134" t="s">
        <v>262</v>
      </c>
      <c r="D182" s="134" t="s">
        <v>161</v>
      </c>
      <c r="E182" s="135" t="s">
        <v>263</v>
      </c>
      <c r="F182" s="136" t="s">
        <v>264</v>
      </c>
      <c r="G182" s="137" t="s">
        <v>164</v>
      </c>
      <c r="H182" s="138">
        <v>63.92</v>
      </c>
      <c r="I182" s="139"/>
      <c r="J182" s="140">
        <f>ROUND(I182*H182,2)</f>
        <v>0</v>
      </c>
      <c r="K182" s="136" t="s">
        <v>165</v>
      </c>
      <c r="L182" s="32"/>
      <c r="M182" s="141" t="s">
        <v>1</v>
      </c>
      <c r="N182" s="142" t="s">
        <v>41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166</v>
      </c>
      <c r="AT182" s="145" t="s">
        <v>161</v>
      </c>
      <c r="AU182" s="145" t="s">
        <v>86</v>
      </c>
      <c r="AY182" s="17" t="s">
        <v>159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7" t="s">
        <v>84</v>
      </c>
      <c r="BK182" s="146">
        <f>ROUND(I182*H182,2)</f>
        <v>0</v>
      </c>
      <c r="BL182" s="17" t="s">
        <v>166</v>
      </c>
      <c r="BM182" s="145" t="s">
        <v>265</v>
      </c>
    </row>
    <row r="183" spans="2:65" s="1" customFormat="1" ht="37.9" customHeight="1">
      <c r="B183" s="133"/>
      <c r="C183" s="134" t="s">
        <v>266</v>
      </c>
      <c r="D183" s="134" t="s">
        <v>161</v>
      </c>
      <c r="E183" s="135" t="s">
        <v>267</v>
      </c>
      <c r="F183" s="136" t="s">
        <v>268</v>
      </c>
      <c r="G183" s="137" t="s">
        <v>213</v>
      </c>
      <c r="H183" s="138">
        <v>59.25</v>
      </c>
      <c r="I183" s="139"/>
      <c r="J183" s="140">
        <f>ROUND(I183*H183,2)</f>
        <v>0</v>
      </c>
      <c r="K183" s="136" t="s">
        <v>165</v>
      </c>
      <c r="L183" s="32"/>
      <c r="M183" s="141" t="s">
        <v>1</v>
      </c>
      <c r="N183" s="142" t="s">
        <v>41</v>
      </c>
      <c r="P183" s="143">
        <f>O183*H183</f>
        <v>0</v>
      </c>
      <c r="Q183" s="143">
        <v>0</v>
      </c>
      <c r="R183" s="143">
        <f>Q183*H183</f>
        <v>0</v>
      </c>
      <c r="S183" s="143">
        <v>0</v>
      </c>
      <c r="T183" s="144">
        <f>S183*H183</f>
        <v>0</v>
      </c>
      <c r="AR183" s="145" t="s">
        <v>166</v>
      </c>
      <c r="AT183" s="145" t="s">
        <v>161</v>
      </c>
      <c r="AU183" s="145" t="s">
        <v>86</v>
      </c>
      <c r="AY183" s="17" t="s">
        <v>159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7" t="s">
        <v>84</v>
      </c>
      <c r="BK183" s="146">
        <f>ROUND(I183*H183,2)</f>
        <v>0</v>
      </c>
      <c r="BL183" s="17" t="s">
        <v>166</v>
      </c>
      <c r="BM183" s="145" t="s">
        <v>269</v>
      </c>
    </row>
    <row r="184" spans="2:65" s="12" customFormat="1" ht="11.25">
      <c r="B184" s="147"/>
      <c r="D184" s="148" t="s">
        <v>168</v>
      </c>
      <c r="E184" s="149" t="s">
        <v>1</v>
      </c>
      <c r="F184" s="150" t="s">
        <v>270</v>
      </c>
      <c r="H184" s="149" t="s">
        <v>1</v>
      </c>
      <c r="I184" s="151"/>
      <c r="L184" s="147"/>
      <c r="M184" s="152"/>
      <c r="T184" s="153"/>
      <c r="AT184" s="149" t="s">
        <v>168</v>
      </c>
      <c r="AU184" s="149" t="s">
        <v>86</v>
      </c>
      <c r="AV184" s="12" t="s">
        <v>84</v>
      </c>
      <c r="AW184" s="12" t="s">
        <v>32</v>
      </c>
      <c r="AX184" s="12" t="s">
        <v>76</v>
      </c>
      <c r="AY184" s="149" t="s">
        <v>159</v>
      </c>
    </row>
    <row r="185" spans="2:65" s="13" customFormat="1" ht="11.25">
      <c r="B185" s="154"/>
      <c r="D185" s="148" t="s">
        <v>168</v>
      </c>
      <c r="E185" s="155" t="s">
        <v>1</v>
      </c>
      <c r="F185" s="156" t="s">
        <v>271</v>
      </c>
      <c r="H185" s="157">
        <v>59.25</v>
      </c>
      <c r="I185" s="158"/>
      <c r="L185" s="154"/>
      <c r="M185" s="159"/>
      <c r="T185" s="160"/>
      <c r="AT185" s="155" t="s">
        <v>168</v>
      </c>
      <c r="AU185" s="155" t="s">
        <v>86</v>
      </c>
      <c r="AV185" s="13" t="s">
        <v>86</v>
      </c>
      <c r="AW185" s="13" t="s">
        <v>32</v>
      </c>
      <c r="AX185" s="13" t="s">
        <v>84</v>
      </c>
      <c r="AY185" s="155" t="s">
        <v>159</v>
      </c>
    </row>
    <row r="186" spans="2:65" s="1" customFormat="1" ht="37.9" customHeight="1">
      <c r="B186" s="133"/>
      <c r="C186" s="134" t="s">
        <v>7</v>
      </c>
      <c r="D186" s="134" t="s">
        <v>161</v>
      </c>
      <c r="E186" s="135" t="s">
        <v>272</v>
      </c>
      <c r="F186" s="136" t="s">
        <v>273</v>
      </c>
      <c r="G186" s="137" t="s">
        <v>213</v>
      </c>
      <c r="H186" s="138">
        <v>63.975000000000001</v>
      </c>
      <c r="I186" s="139"/>
      <c r="J186" s="140">
        <f>ROUND(I186*H186,2)</f>
        <v>0</v>
      </c>
      <c r="K186" s="136" t="s">
        <v>165</v>
      </c>
      <c r="L186" s="32"/>
      <c r="M186" s="141" t="s">
        <v>1</v>
      </c>
      <c r="N186" s="142" t="s">
        <v>41</v>
      </c>
      <c r="P186" s="143">
        <f>O186*H186</f>
        <v>0</v>
      </c>
      <c r="Q186" s="143">
        <v>0</v>
      </c>
      <c r="R186" s="143">
        <f>Q186*H186</f>
        <v>0</v>
      </c>
      <c r="S186" s="143">
        <v>0</v>
      </c>
      <c r="T186" s="144">
        <f>S186*H186</f>
        <v>0</v>
      </c>
      <c r="AR186" s="145" t="s">
        <v>166</v>
      </c>
      <c r="AT186" s="145" t="s">
        <v>161</v>
      </c>
      <c r="AU186" s="145" t="s">
        <v>86</v>
      </c>
      <c r="AY186" s="17" t="s">
        <v>159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84</v>
      </c>
      <c r="BK186" s="146">
        <f>ROUND(I186*H186,2)</f>
        <v>0</v>
      </c>
      <c r="BL186" s="17" t="s">
        <v>166</v>
      </c>
      <c r="BM186" s="145" t="s">
        <v>274</v>
      </c>
    </row>
    <row r="187" spans="2:65" s="12" customFormat="1" ht="11.25">
      <c r="B187" s="147"/>
      <c r="D187" s="148" t="s">
        <v>168</v>
      </c>
      <c r="E187" s="149" t="s">
        <v>1</v>
      </c>
      <c r="F187" s="150" t="s">
        <v>275</v>
      </c>
      <c r="H187" s="149" t="s">
        <v>1</v>
      </c>
      <c r="I187" s="151"/>
      <c r="L187" s="147"/>
      <c r="M187" s="152"/>
      <c r="T187" s="153"/>
      <c r="AT187" s="149" t="s">
        <v>168</v>
      </c>
      <c r="AU187" s="149" t="s">
        <v>86</v>
      </c>
      <c r="AV187" s="12" t="s">
        <v>84</v>
      </c>
      <c r="AW187" s="12" t="s">
        <v>32</v>
      </c>
      <c r="AX187" s="12" t="s">
        <v>76</v>
      </c>
      <c r="AY187" s="149" t="s">
        <v>159</v>
      </c>
    </row>
    <row r="188" spans="2:65" s="13" customFormat="1" ht="11.25">
      <c r="B188" s="154"/>
      <c r="D188" s="148" t="s">
        <v>168</v>
      </c>
      <c r="E188" s="155" t="s">
        <v>1</v>
      </c>
      <c r="F188" s="156" t="s">
        <v>276</v>
      </c>
      <c r="H188" s="157">
        <v>93.6</v>
      </c>
      <c r="I188" s="158"/>
      <c r="L188" s="154"/>
      <c r="M188" s="159"/>
      <c r="T188" s="160"/>
      <c r="AT188" s="155" t="s">
        <v>168</v>
      </c>
      <c r="AU188" s="155" t="s">
        <v>86</v>
      </c>
      <c r="AV188" s="13" t="s">
        <v>86</v>
      </c>
      <c r="AW188" s="13" t="s">
        <v>32</v>
      </c>
      <c r="AX188" s="13" t="s">
        <v>76</v>
      </c>
      <c r="AY188" s="155" t="s">
        <v>159</v>
      </c>
    </row>
    <row r="189" spans="2:65" s="13" customFormat="1" ht="11.25">
      <c r="B189" s="154"/>
      <c r="D189" s="148" t="s">
        <v>168</v>
      </c>
      <c r="E189" s="155" t="s">
        <v>1</v>
      </c>
      <c r="F189" s="156" t="s">
        <v>277</v>
      </c>
      <c r="H189" s="157">
        <v>-29.625</v>
      </c>
      <c r="I189" s="158"/>
      <c r="L189" s="154"/>
      <c r="M189" s="159"/>
      <c r="T189" s="160"/>
      <c r="AT189" s="155" t="s">
        <v>168</v>
      </c>
      <c r="AU189" s="155" t="s">
        <v>86</v>
      </c>
      <c r="AV189" s="13" t="s">
        <v>86</v>
      </c>
      <c r="AW189" s="13" t="s">
        <v>32</v>
      </c>
      <c r="AX189" s="13" t="s">
        <v>76</v>
      </c>
      <c r="AY189" s="155" t="s">
        <v>159</v>
      </c>
    </row>
    <row r="190" spans="2:65" s="14" customFormat="1" ht="11.25">
      <c r="B190" s="161"/>
      <c r="D190" s="148" t="s">
        <v>168</v>
      </c>
      <c r="E190" s="162" t="s">
        <v>124</v>
      </c>
      <c r="F190" s="163" t="s">
        <v>236</v>
      </c>
      <c r="H190" s="164">
        <v>63.975000000000001</v>
      </c>
      <c r="I190" s="165"/>
      <c r="L190" s="161"/>
      <c r="M190" s="166"/>
      <c r="T190" s="167"/>
      <c r="AT190" s="162" t="s">
        <v>168</v>
      </c>
      <c r="AU190" s="162" t="s">
        <v>86</v>
      </c>
      <c r="AV190" s="14" t="s">
        <v>166</v>
      </c>
      <c r="AW190" s="14" t="s">
        <v>32</v>
      </c>
      <c r="AX190" s="14" t="s">
        <v>84</v>
      </c>
      <c r="AY190" s="162" t="s">
        <v>159</v>
      </c>
    </row>
    <row r="191" spans="2:65" s="1" customFormat="1" ht="37.9" customHeight="1">
      <c r="B191" s="133"/>
      <c r="C191" s="134" t="s">
        <v>278</v>
      </c>
      <c r="D191" s="134" t="s">
        <v>161</v>
      </c>
      <c r="E191" s="135" t="s">
        <v>279</v>
      </c>
      <c r="F191" s="136" t="s">
        <v>280</v>
      </c>
      <c r="G191" s="137" t="s">
        <v>213</v>
      </c>
      <c r="H191" s="138">
        <v>427.63499999999999</v>
      </c>
      <c r="I191" s="139"/>
      <c r="J191" s="140">
        <f>ROUND(I191*H191,2)</f>
        <v>0</v>
      </c>
      <c r="K191" s="136" t="s">
        <v>165</v>
      </c>
      <c r="L191" s="32"/>
      <c r="M191" s="141" t="s">
        <v>1</v>
      </c>
      <c r="N191" s="142" t="s">
        <v>41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166</v>
      </c>
      <c r="AT191" s="145" t="s">
        <v>161</v>
      </c>
      <c r="AU191" s="145" t="s">
        <v>86</v>
      </c>
      <c r="AY191" s="17" t="s">
        <v>159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7" t="s">
        <v>84</v>
      </c>
      <c r="BK191" s="146">
        <f>ROUND(I191*H191,2)</f>
        <v>0</v>
      </c>
      <c r="BL191" s="17" t="s">
        <v>166</v>
      </c>
      <c r="BM191" s="145" t="s">
        <v>281</v>
      </c>
    </row>
    <row r="192" spans="2:65" s="12" customFormat="1" ht="11.25">
      <c r="B192" s="147"/>
      <c r="D192" s="148" t="s">
        <v>168</v>
      </c>
      <c r="E192" s="149" t="s">
        <v>1</v>
      </c>
      <c r="F192" s="150" t="s">
        <v>282</v>
      </c>
      <c r="H192" s="149" t="s">
        <v>1</v>
      </c>
      <c r="I192" s="151"/>
      <c r="L192" s="147"/>
      <c r="M192" s="152"/>
      <c r="T192" s="153"/>
      <c r="AT192" s="149" t="s">
        <v>168</v>
      </c>
      <c r="AU192" s="149" t="s">
        <v>86</v>
      </c>
      <c r="AV192" s="12" t="s">
        <v>84</v>
      </c>
      <c r="AW192" s="12" t="s">
        <v>32</v>
      </c>
      <c r="AX192" s="12" t="s">
        <v>76</v>
      </c>
      <c r="AY192" s="149" t="s">
        <v>159</v>
      </c>
    </row>
    <row r="193" spans="2:65" s="13" customFormat="1" ht="11.25">
      <c r="B193" s="154"/>
      <c r="D193" s="148" t="s">
        <v>168</v>
      </c>
      <c r="E193" s="155" t="s">
        <v>1</v>
      </c>
      <c r="F193" s="156" t="s">
        <v>283</v>
      </c>
      <c r="H193" s="157">
        <v>507.37700000000001</v>
      </c>
      <c r="I193" s="158"/>
      <c r="L193" s="154"/>
      <c r="M193" s="159"/>
      <c r="T193" s="160"/>
      <c r="AT193" s="155" t="s">
        <v>168</v>
      </c>
      <c r="AU193" s="155" t="s">
        <v>86</v>
      </c>
      <c r="AV193" s="13" t="s">
        <v>86</v>
      </c>
      <c r="AW193" s="13" t="s">
        <v>32</v>
      </c>
      <c r="AX193" s="13" t="s">
        <v>76</v>
      </c>
      <c r="AY193" s="155" t="s">
        <v>159</v>
      </c>
    </row>
    <row r="194" spans="2:65" s="13" customFormat="1" ht="11.25">
      <c r="B194" s="154"/>
      <c r="D194" s="148" t="s">
        <v>168</v>
      </c>
      <c r="E194" s="155" t="s">
        <v>1</v>
      </c>
      <c r="F194" s="156" t="s">
        <v>284</v>
      </c>
      <c r="H194" s="157">
        <v>-79.742000000000004</v>
      </c>
      <c r="I194" s="158"/>
      <c r="L194" s="154"/>
      <c r="M194" s="159"/>
      <c r="T194" s="160"/>
      <c r="AT194" s="155" t="s">
        <v>168</v>
      </c>
      <c r="AU194" s="155" t="s">
        <v>86</v>
      </c>
      <c r="AV194" s="13" t="s">
        <v>86</v>
      </c>
      <c r="AW194" s="13" t="s">
        <v>32</v>
      </c>
      <c r="AX194" s="13" t="s">
        <v>76</v>
      </c>
      <c r="AY194" s="155" t="s">
        <v>159</v>
      </c>
    </row>
    <row r="195" spans="2:65" s="14" customFormat="1" ht="11.25">
      <c r="B195" s="161"/>
      <c r="D195" s="148" t="s">
        <v>168</v>
      </c>
      <c r="E195" s="162" t="s">
        <v>100</v>
      </c>
      <c r="F195" s="163" t="s">
        <v>236</v>
      </c>
      <c r="H195" s="164">
        <v>427.63499999999999</v>
      </c>
      <c r="I195" s="165"/>
      <c r="L195" s="161"/>
      <c r="M195" s="166"/>
      <c r="T195" s="167"/>
      <c r="AT195" s="162" t="s">
        <v>168</v>
      </c>
      <c r="AU195" s="162" t="s">
        <v>86</v>
      </c>
      <c r="AV195" s="14" t="s">
        <v>166</v>
      </c>
      <c r="AW195" s="14" t="s">
        <v>32</v>
      </c>
      <c r="AX195" s="14" t="s">
        <v>84</v>
      </c>
      <c r="AY195" s="162" t="s">
        <v>159</v>
      </c>
    </row>
    <row r="196" spans="2:65" s="1" customFormat="1" ht="37.9" customHeight="1">
      <c r="B196" s="133"/>
      <c r="C196" s="134" t="s">
        <v>285</v>
      </c>
      <c r="D196" s="134" t="s">
        <v>161</v>
      </c>
      <c r="E196" s="135" t="s">
        <v>286</v>
      </c>
      <c r="F196" s="136" t="s">
        <v>287</v>
      </c>
      <c r="G196" s="137" t="s">
        <v>213</v>
      </c>
      <c r="H196" s="138">
        <v>4276.3500000000004</v>
      </c>
      <c r="I196" s="139"/>
      <c r="J196" s="140">
        <f>ROUND(I196*H196,2)</f>
        <v>0</v>
      </c>
      <c r="K196" s="136" t="s">
        <v>165</v>
      </c>
      <c r="L196" s="32"/>
      <c r="M196" s="141" t="s">
        <v>1</v>
      </c>
      <c r="N196" s="142" t="s">
        <v>41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166</v>
      </c>
      <c r="AT196" s="145" t="s">
        <v>161</v>
      </c>
      <c r="AU196" s="145" t="s">
        <v>86</v>
      </c>
      <c r="AY196" s="17" t="s">
        <v>159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7" t="s">
        <v>84</v>
      </c>
      <c r="BK196" s="146">
        <f>ROUND(I196*H196,2)</f>
        <v>0</v>
      </c>
      <c r="BL196" s="17" t="s">
        <v>166</v>
      </c>
      <c r="BM196" s="145" t="s">
        <v>288</v>
      </c>
    </row>
    <row r="197" spans="2:65" s="13" customFormat="1" ht="11.25">
      <c r="B197" s="154"/>
      <c r="D197" s="148" t="s">
        <v>168</v>
      </c>
      <c r="E197" s="155" t="s">
        <v>1</v>
      </c>
      <c r="F197" s="156" t="s">
        <v>289</v>
      </c>
      <c r="H197" s="157">
        <v>4276.3500000000004</v>
      </c>
      <c r="I197" s="158"/>
      <c r="L197" s="154"/>
      <c r="M197" s="159"/>
      <c r="T197" s="160"/>
      <c r="AT197" s="155" t="s">
        <v>168</v>
      </c>
      <c r="AU197" s="155" t="s">
        <v>86</v>
      </c>
      <c r="AV197" s="13" t="s">
        <v>86</v>
      </c>
      <c r="AW197" s="13" t="s">
        <v>32</v>
      </c>
      <c r="AX197" s="13" t="s">
        <v>84</v>
      </c>
      <c r="AY197" s="155" t="s">
        <v>159</v>
      </c>
    </row>
    <row r="198" spans="2:65" s="1" customFormat="1" ht="24.2" customHeight="1">
      <c r="B198" s="133"/>
      <c r="C198" s="134" t="s">
        <v>290</v>
      </c>
      <c r="D198" s="134" t="s">
        <v>161</v>
      </c>
      <c r="E198" s="135" t="s">
        <v>291</v>
      </c>
      <c r="F198" s="136" t="s">
        <v>292</v>
      </c>
      <c r="G198" s="137" t="s">
        <v>213</v>
      </c>
      <c r="H198" s="138">
        <v>29.625</v>
      </c>
      <c r="I198" s="139"/>
      <c r="J198" s="140">
        <f>ROUND(I198*H198,2)</f>
        <v>0</v>
      </c>
      <c r="K198" s="136" t="s">
        <v>165</v>
      </c>
      <c r="L198" s="32"/>
      <c r="M198" s="141" t="s">
        <v>1</v>
      </c>
      <c r="N198" s="142" t="s">
        <v>41</v>
      </c>
      <c r="P198" s="143">
        <f>O198*H198</f>
        <v>0</v>
      </c>
      <c r="Q198" s="143">
        <v>0</v>
      </c>
      <c r="R198" s="143">
        <f>Q198*H198</f>
        <v>0</v>
      </c>
      <c r="S198" s="143">
        <v>0</v>
      </c>
      <c r="T198" s="144">
        <f>S198*H198</f>
        <v>0</v>
      </c>
      <c r="AR198" s="145" t="s">
        <v>166</v>
      </c>
      <c r="AT198" s="145" t="s">
        <v>161</v>
      </c>
      <c r="AU198" s="145" t="s">
        <v>86</v>
      </c>
      <c r="AY198" s="17" t="s">
        <v>159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7" t="s">
        <v>84</v>
      </c>
      <c r="BK198" s="146">
        <f>ROUND(I198*H198,2)</f>
        <v>0</v>
      </c>
      <c r="BL198" s="17" t="s">
        <v>166</v>
      </c>
      <c r="BM198" s="145" t="s">
        <v>293</v>
      </c>
    </row>
    <row r="199" spans="2:65" s="12" customFormat="1" ht="11.25">
      <c r="B199" s="147"/>
      <c r="D199" s="148" t="s">
        <v>168</v>
      </c>
      <c r="E199" s="149" t="s">
        <v>1</v>
      </c>
      <c r="F199" s="150" t="s">
        <v>294</v>
      </c>
      <c r="H199" s="149" t="s">
        <v>1</v>
      </c>
      <c r="I199" s="151"/>
      <c r="L199" s="147"/>
      <c r="M199" s="152"/>
      <c r="T199" s="153"/>
      <c r="AT199" s="149" t="s">
        <v>168</v>
      </c>
      <c r="AU199" s="149" t="s">
        <v>86</v>
      </c>
      <c r="AV199" s="12" t="s">
        <v>84</v>
      </c>
      <c r="AW199" s="12" t="s">
        <v>32</v>
      </c>
      <c r="AX199" s="12" t="s">
        <v>76</v>
      </c>
      <c r="AY199" s="149" t="s">
        <v>159</v>
      </c>
    </row>
    <row r="200" spans="2:65" s="13" customFormat="1" ht="11.25">
      <c r="B200" s="154"/>
      <c r="D200" s="148" t="s">
        <v>168</v>
      </c>
      <c r="E200" s="155" t="s">
        <v>1</v>
      </c>
      <c r="F200" s="156" t="s">
        <v>295</v>
      </c>
      <c r="H200" s="157">
        <v>29.625</v>
      </c>
      <c r="I200" s="158"/>
      <c r="L200" s="154"/>
      <c r="M200" s="159"/>
      <c r="T200" s="160"/>
      <c r="AT200" s="155" t="s">
        <v>168</v>
      </c>
      <c r="AU200" s="155" t="s">
        <v>86</v>
      </c>
      <c r="AV200" s="13" t="s">
        <v>86</v>
      </c>
      <c r="AW200" s="13" t="s">
        <v>32</v>
      </c>
      <c r="AX200" s="13" t="s">
        <v>84</v>
      </c>
      <c r="AY200" s="155" t="s">
        <v>159</v>
      </c>
    </row>
    <row r="201" spans="2:65" s="1" customFormat="1" ht="33" customHeight="1">
      <c r="B201" s="133"/>
      <c r="C201" s="134" t="s">
        <v>296</v>
      </c>
      <c r="D201" s="134" t="s">
        <v>161</v>
      </c>
      <c r="E201" s="135" t="s">
        <v>297</v>
      </c>
      <c r="F201" s="136" t="s">
        <v>298</v>
      </c>
      <c r="G201" s="137" t="s">
        <v>299</v>
      </c>
      <c r="H201" s="138">
        <v>855.27</v>
      </c>
      <c r="I201" s="139"/>
      <c r="J201" s="140">
        <f>ROUND(I201*H201,2)</f>
        <v>0</v>
      </c>
      <c r="K201" s="136" t="s">
        <v>165</v>
      </c>
      <c r="L201" s="32"/>
      <c r="M201" s="141" t="s">
        <v>1</v>
      </c>
      <c r="N201" s="142" t="s">
        <v>41</v>
      </c>
      <c r="P201" s="143">
        <f>O201*H201</f>
        <v>0</v>
      </c>
      <c r="Q201" s="143">
        <v>0</v>
      </c>
      <c r="R201" s="143">
        <f>Q201*H201</f>
        <v>0</v>
      </c>
      <c r="S201" s="143">
        <v>0</v>
      </c>
      <c r="T201" s="144">
        <f>S201*H201</f>
        <v>0</v>
      </c>
      <c r="AR201" s="145" t="s">
        <v>166</v>
      </c>
      <c r="AT201" s="145" t="s">
        <v>161</v>
      </c>
      <c r="AU201" s="145" t="s">
        <v>86</v>
      </c>
      <c r="AY201" s="17" t="s">
        <v>159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7" t="s">
        <v>84</v>
      </c>
      <c r="BK201" s="146">
        <f>ROUND(I201*H201,2)</f>
        <v>0</v>
      </c>
      <c r="BL201" s="17" t="s">
        <v>166</v>
      </c>
      <c r="BM201" s="145" t="s">
        <v>300</v>
      </c>
    </row>
    <row r="202" spans="2:65" s="13" customFormat="1" ht="11.25">
      <c r="B202" s="154"/>
      <c r="D202" s="148" t="s">
        <v>168</v>
      </c>
      <c r="E202" s="155" t="s">
        <v>1</v>
      </c>
      <c r="F202" s="156" t="s">
        <v>301</v>
      </c>
      <c r="H202" s="157">
        <v>855.27</v>
      </c>
      <c r="I202" s="158"/>
      <c r="L202" s="154"/>
      <c r="M202" s="159"/>
      <c r="T202" s="160"/>
      <c r="AT202" s="155" t="s">
        <v>168</v>
      </c>
      <c r="AU202" s="155" t="s">
        <v>86</v>
      </c>
      <c r="AV202" s="13" t="s">
        <v>86</v>
      </c>
      <c r="AW202" s="13" t="s">
        <v>32</v>
      </c>
      <c r="AX202" s="13" t="s">
        <v>84</v>
      </c>
      <c r="AY202" s="155" t="s">
        <v>159</v>
      </c>
    </row>
    <row r="203" spans="2:65" s="1" customFormat="1" ht="16.5" customHeight="1">
      <c r="B203" s="133"/>
      <c r="C203" s="134" t="s">
        <v>302</v>
      </c>
      <c r="D203" s="134" t="s">
        <v>161</v>
      </c>
      <c r="E203" s="135" t="s">
        <v>303</v>
      </c>
      <c r="F203" s="136" t="s">
        <v>304</v>
      </c>
      <c r="G203" s="137" t="s">
        <v>213</v>
      </c>
      <c r="H203" s="138">
        <v>427.63499999999999</v>
      </c>
      <c r="I203" s="139"/>
      <c r="J203" s="140">
        <f>ROUND(I203*H203,2)</f>
        <v>0</v>
      </c>
      <c r="K203" s="136" t="s">
        <v>165</v>
      </c>
      <c r="L203" s="32"/>
      <c r="M203" s="141" t="s">
        <v>1</v>
      </c>
      <c r="N203" s="142" t="s">
        <v>41</v>
      </c>
      <c r="P203" s="143">
        <f>O203*H203</f>
        <v>0</v>
      </c>
      <c r="Q203" s="143">
        <v>0</v>
      </c>
      <c r="R203" s="143">
        <f>Q203*H203</f>
        <v>0</v>
      </c>
      <c r="S203" s="143">
        <v>0</v>
      </c>
      <c r="T203" s="144">
        <f>S203*H203</f>
        <v>0</v>
      </c>
      <c r="AR203" s="145" t="s">
        <v>166</v>
      </c>
      <c r="AT203" s="145" t="s">
        <v>161</v>
      </c>
      <c r="AU203" s="145" t="s">
        <v>86</v>
      </c>
      <c r="AY203" s="17" t="s">
        <v>159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7" t="s">
        <v>84</v>
      </c>
      <c r="BK203" s="146">
        <f>ROUND(I203*H203,2)</f>
        <v>0</v>
      </c>
      <c r="BL203" s="17" t="s">
        <v>166</v>
      </c>
      <c r="BM203" s="145" t="s">
        <v>305</v>
      </c>
    </row>
    <row r="204" spans="2:65" s="13" customFormat="1" ht="11.25">
      <c r="B204" s="154"/>
      <c r="D204" s="148" t="s">
        <v>168</v>
      </c>
      <c r="E204" s="155" t="s">
        <v>1</v>
      </c>
      <c r="F204" s="156" t="s">
        <v>100</v>
      </c>
      <c r="H204" s="157">
        <v>427.63499999999999</v>
      </c>
      <c r="I204" s="158"/>
      <c r="L204" s="154"/>
      <c r="M204" s="159"/>
      <c r="T204" s="160"/>
      <c r="AT204" s="155" t="s">
        <v>168</v>
      </c>
      <c r="AU204" s="155" t="s">
        <v>86</v>
      </c>
      <c r="AV204" s="13" t="s">
        <v>86</v>
      </c>
      <c r="AW204" s="13" t="s">
        <v>32</v>
      </c>
      <c r="AX204" s="13" t="s">
        <v>84</v>
      </c>
      <c r="AY204" s="155" t="s">
        <v>159</v>
      </c>
    </row>
    <row r="205" spans="2:65" s="1" customFormat="1" ht="16.5" customHeight="1">
      <c r="B205" s="133"/>
      <c r="C205" s="134" t="s">
        <v>306</v>
      </c>
      <c r="D205" s="134" t="s">
        <v>161</v>
      </c>
      <c r="E205" s="135" t="s">
        <v>303</v>
      </c>
      <c r="F205" s="136" t="s">
        <v>304</v>
      </c>
      <c r="G205" s="137" t="s">
        <v>213</v>
      </c>
      <c r="H205" s="138">
        <v>63.975000000000001</v>
      </c>
      <c r="I205" s="139"/>
      <c r="J205" s="140">
        <f>ROUND(I205*H205,2)</f>
        <v>0</v>
      </c>
      <c r="K205" s="136" t="s">
        <v>165</v>
      </c>
      <c r="L205" s="32"/>
      <c r="M205" s="141" t="s">
        <v>1</v>
      </c>
      <c r="N205" s="142" t="s">
        <v>41</v>
      </c>
      <c r="P205" s="143">
        <f>O205*H205</f>
        <v>0</v>
      </c>
      <c r="Q205" s="143">
        <v>0</v>
      </c>
      <c r="R205" s="143">
        <f>Q205*H205</f>
        <v>0</v>
      </c>
      <c r="S205" s="143">
        <v>0</v>
      </c>
      <c r="T205" s="144">
        <f>S205*H205</f>
        <v>0</v>
      </c>
      <c r="AR205" s="145" t="s">
        <v>166</v>
      </c>
      <c r="AT205" s="145" t="s">
        <v>161</v>
      </c>
      <c r="AU205" s="145" t="s">
        <v>86</v>
      </c>
      <c r="AY205" s="17" t="s">
        <v>159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7" t="s">
        <v>84</v>
      </c>
      <c r="BK205" s="146">
        <f>ROUND(I205*H205,2)</f>
        <v>0</v>
      </c>
      <c r="BL205" s="17" t="s">
        <v>166</v>
      </c>
      <c r="BM205" s="145" t="s">
        <v>307</v>
      </c>
    </row>
    <row r="206" spans="2:65" s="13" customFormat="1" ht="11.25">
      <c r="B206" s="154"/>
      <c r="D206" s="148" t="s">
        <v>168</v>
      </c>
      <c r="E206" s="155" t="s">
        <v>1</v>
      </c>
      <c r="F206" s="156" t="s">
        <v>124</v>
      </c>
      <c r="H206" s="157">
        <v>63.975000000000001</v>
      </c>
      <c r="I206" s="158"/>
      <c r="L206" s="154"/>
      <c r="M206" s="159"/>
      <c r="T206" s="160"/>
      <c r="AT206" s="155" t="s">
        <v>168</v>
      </c>
      <c r="AU206" s="155" t="s">
        <v>86</v>
      </c>
      <c r="AV206" s="13" t="s">
        <v>86</v>
      </c>
      <c r="AW206" s="13" t="s">
        <v>32</v>
      </c>
      <c r="AX206" s="13" t="s">
        <v>84</v>
      </c>
      <c r="AY206" s="155" t="s">
        <v>159</v>
      </c>
    </row>
    <row r="207" spans="2:65" s="1" customFormat="1" ht="24.2" customHeight="1">
      <c r="B207" s="133"/>
      <c r="C207" s="134" t="s">
        <v>308</v>
      </c>
      <c r="D207" s="134" t="s">
        <v>161</v>
      </c>
      <c r="E207" s="135" t="s">
        <v>309</v>
      </c>
      <c r="F207" s="136" t="s">
        <v>310</v>
      </c>
      <c r="G207" s="137" t="s">
        <v>213</v>
      </c>
      <c r="H207" s="138">
        <v>79.742000000000004</v>
      </c>
      <c r="I207" s="139"/>
      <c r="J207" s="140">
        <f>ROUND(I207*H207,2)</f>
        <v>0</v>
      </c>
      <c r="K207" s="136" t="s">
        <v>165</v>
      </c>
      <c r="L207" s="32"/>
      <c r="M207" s="141" t="s">
        <v>1</v>
      </c>
      <c r="N207" s="142" t="s">
        <v>41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AR207" s="145" t="s">
        <v>166</v>
      </c>
      <c r="AT207" s="145" t="s">
        <v>161</v>
      </c>
      <c r="AU207" s="145" t="s">
        <v>86</v>
      </c>
      <c r="AY207" s="17" t="s">
        <v>159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7" t="s">
        <v>84</v>
      </c>
      <c r="BK207" s="146">
        <f>ROUND(I207*H207,2)</f>
        <v>0</v>
      </c>
      <c r="BL207" s="17" t="s">
        <v>166</v>
      </c>
      <c r="BM207" s="145" t="s">
        <v>311</v>
      </c>
    </row>
    <row r="208" spans="2:65" s="13" customFormat="1" ht="11.25">
      <c r="B208" s="154"/>
      <c r="D208" s="148" t="s">
        <v>168</v>
      </c>
      <c r="E208" s="155" t="s">
        <v>1</v>
      </c>
      <c r="F208" s="156" t="s">
        <v>312</v>
      </c>
      <c r="H208" s="157">
        <v>25</v>
      </c>
      <c r="I208" s="158"/>
      <c r="L208" s="154"/>
      <c r="M208" s="159"/>
      <c r="T208" s="160"/>
      <c r="AT208" s="155" t="s">
        <v>168</v>
      </c>
      <c r="AU208" s="155" t="s">
        <v>86</v>
      </c>
      <c r="AV208" s="13" t="s">
        <v>86</v>
      </c>
      <c r="AW208" s="13" t="s">
        <v>32</v>
      </c>
      <c r="AX208" s="13" t="s">
        <v>76</v>
      </c>
      <c r="AY208" s="155" t="s">
        <v>159</v>
      </c>
    </row>
    <row r="209" spans="2:65" s="13" customFormat="1" ht="11.25">
      <c r="B209" s="154"/>
      <c r="D209" s="148" t="s">
        <v>168</v>
      </c>
      <c r="E209" s="155" t="s">
        <v>1</v>
      </c>
      <c r="F209" s="156" t="s">
        <v>95</v>
      </c>
      <c r="H209" s="157">
        <v>52</v>
      </c>
      <c r="I209" s="158"/>
      <c r="L209" s="154"/>
      <c r="M209" s="159"/>
      <c r="T209" s="160"/>
      <c r="AT209" s="155" t="s">
        <v>168</v>
      </c>
      <c r="AU209" s="155" t="s">
        <v>86</v>
      </c>
      <c r="AV209" s="13" t="s">
        <v>86</v>
      </c>
      <c r="AW209" s="13" t="s">
        <v>32</v>
      </c>
      <c r="AX209" s="13" t="s">
        <v>76</v>
      </c>
      <c r="AY209" s="155" t="s">
        <v>159</v>
      </c>
    </row>
    <row r="210" spans="2:65" s="12" customFormat="1" ht="11.25">
      <c r="B210" s="147"/>
      <c r="D210" s="148" t="s">
        <v>168</v>
      </c>
      <c r="E210" s="149" t="s">
        <v>1</v>
      </c>
      <c r="F210" s="150" t="s">
        <v>244</v>
      </c>
      <c r="H210" s="149" t="s">
        <v>1</v>
      </c>
      <c r="I210" s="151"/>
      <c r="L210" s="147"/>
      <c r="M210" s="152"/>
      <c r="T210" s="153"/>
      <c r="AT210" s="149" t="s">
        <v>168</v>
      </c>
      <c r="AU210" s="149" t="s">
        <v>86</v>
      </c>
      <c r="AV210" s="12" t="s">
        <v>84</v>
      </c>
      <c r="AW210" s="12" t="s">
        <v>32</v>
      </c>
      <c r="AX210" s="12" t="s">
        <v>76</v>
      </c>
      <c r="AY210" s="149" t="s">
        <v>159</v>
      </c>
    </row>
    <row r="211" spans="2:65" s="13" customFormat="1" ht="11.25">
      <c r="B211" s="154"/>
      <c r="D211" s="148" t="s">
        <v>168</v>
      </c>
      <c r="E211" s="155" t="s">
        <v>1</v>
      </c>
      <c r="F211" s="156" t="s">
        <v>245</v>
      </c>
      <c r="H211" s="157">
        <v>12.672000000000001</v>
      </c>
      <c r="I211" s="158"/>
      <c r="L211" s="154"/>
      <c r="M211" s="159"/>
      <c r="T211" s="160"/>
      <c r="AT211" s="155" t="s">
        <v>168</v>
      </c>
      <c r="AU211" s="155" t="s">
        <v>86</v>
      </c>
      <c r="AV211" s="13" t="s">
        <v>86</v>
      </c>
      <c r="AW211" s="13" t="s">
        <v>32</v>
      </c>
      <c r="AX211" s="13" t="s">
        <v>76</v>
      </c>
      <c r="AY211" s="155" t="s">
        <v>159</v>
      </c>
    </row>
    <row r="212" spans="2:65" s="13" customFormat="1" ht="11.25">
      <c r="B212" s="154"/>
      <c r="D212" s="148" t="s">
        <v>168</v>
      </c>
      <c r="E212" s="155" t="s">
        <v>1</v>
      </c>
      <c r="F212" s="156" t="s">
        <v>313</v>
      </c>
      <c r="H212" s="157">
        <v>-7.84</v>
      </c>
      <c r="I212" s="158"/>
      <c r="L212" s="154"/>
      <c r="M212" s="159"/>
      <c r="T212" s="160"/>
      <c r="AT212" s="155" t="s">
        <v>168</v>
      </c>
      <c r="AU212" s="155" t="s">
        <v>86</v>
      </c>
      <c r="AV212" s="13" t="s">
        <v>86</v>
      </c>
      <c r="AW212" s="13" t="s">
        <v>32</v>
      </c>
      <c r="AX212" s="13" t="s">
        <v>76</v>
      </c>
      <c r="AY212" s="155" t="s">
        <v>159</v>
      </c>
    </row>
    <row r="213" spans="2:65" s="13" customFormat="1" ht="11.25">
      <c r="B213" s="154"/>
      <c r="D213" s="148" t="s">
        <v>168</v>
      </c>
      <c r="E213" s="155" t="s">
        <v>1</v>
      </c>
      <c r="F213" s="156" t="s">
        <v>314</v>
      </c>
      <c r="H213" s="157">
        <v>-2.09</v>
      </c>
      <c r="I213" s="158"/>
      <c r="L213" s="154"/>
      <c r="M213" s="159"/>
      <c r="T213" s="160"/>
      <c r="AT213" s="155" t="s">
        <v>168</v>
      </c>
      <c r="AU213" s="155" t="s">
        <v>86</v>
      </c>
      <c r="AV213" s="13" t="s">
        <v>86</v>
      </c>
      <c r="AW213" s="13" t="s">
        <v>32</v>
      </c>
      <c r="AX213" s="13" t="s">
        <v>76</v>
      </c>
      <c r="AY213" s="155" t="s">
        <v>159</v>
      </c>
    </row>
    <row r="214" spans="2:65" s="15" customFormat="1" ht="11.25">
      <c r="B214" s="168"/>
      <c r="D214" s="148" t="s">
        <v>168</v>
      </c>
      <c r="E214" s="169" t="s">
        <v>122</v>
      </c>
      <c r="F214" s="170" t="s">
        <v>315</v>
      </c>
      <c r="H214" s="171">
        <v>79.742000000000004</v>
      </c>
      <c r="I214" s="172"/>
      <c r="L214" s="168"/>
      <c r="M214" s="173"/>
      <c r="T214" s="174"/>
      <c r="AT214" s="169" t="s">
        <v>168</v>
      </c>
      <c r="AU214" s="169" t="s">
        <v>86</v>
      </c>
      <c r="AV214" s="15" t="s">
        <v>176</v>
      </c>
      <c r="AW214" s="15" t="s">
        <v>32</v>
      </c>
      <c r="AX214" s="15" t="s">
        <v>84</v>
      </c>
      <c r="AY214" s="169" t="s">
        <v>159</v>
      </c>
    </row>
    <row r="215" spans="2:65" s="1" customFormat="1" ht="24.2" customHeight="1">
      <c r="B215" s="133"/>
      <c r="C215" s="134" t="s">
        <v>316</v>
      </c>
      <c r="D215" s="134" t="s">
        <v>161</v>
      </c>
      <c r="E215" s="135" t="s">
        <v>309</v>
      </c>
      <c r="F215" s="136" t="s">
        <v>310</v>
      </c>
      <c r="G215" s="137" t="s">
        <v>213</v>
      </c>
      <c r="H215" s="138">
        <v>51.816000000000003</v>
      </c>
      <c r="I215" s="139"/>
      <c r="J215" s="140">
        <f>ROUND(I215*H215,2)</f>
        <v>0</v>
      </c>
      <c r="K215" s="136" t="s">
        <v>165</v>
      </c>
      <c r="L215" s="32"/>
      <c r="M215" s="141" t="s">
        <v>1</v>
      </c>
      <c r="N215" s="142" t="s">
        <v>41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AR215" s="145" t="s">
        <v>166</v>
      </c>
      <c r="AT215" s="145" t="s">
        <v>161</v>
      </c>
      <c r="AU215" s="145" t="s">
        <v>86</v>
      </c>
      <c r="AY215" s="17" t="s">
        <v>159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7" t="s">
        <v>84</v>
      </c>
      <c r="BK215" s="146">
        <f>ROUND(I215*H215,2)</f>
        <v>0</v>
      </c>
      <c r="BL215" s="17" t="s">
        <v>166</v>
      </c>
      <c r="BM215" s="145" t="s">
        <v>317</v>
      </c>
    </row>
    <row r="216" spans="2:65" s="12" customFormat="1" ht="11.25">
      <c r="B216" s="147"/>
      <c r="D216" s="148" t="s">
        <v>168</v>
      </c>
      <c r="E216" s="149" t="s">
        <v>1</v>
      </c>
      <c r="F216" s="150" t="s">
        <v>318</v>
      </c>
      <c r="H216" s="149" t="s">
        <v>1</v>
      </c>
      <c r="I216" s="151"/>
      <c r="L216" s="147"/>
      <c r="M216" s="152"/>
      <c r="T216" s="153"/>
      <c r="AT216" s="149" t="s">
        <v>168</v>
      </c>
      <c r="AU216" s="149" t="s">
        <v>86</v>
      </c>
      <c r="AV216" s="12" t="s">
        <v>84</v>
      </c>
      <c r="AW216" s="12" t="s">
        <v>32</v>
      </c>
      <c r="AX216" s="12" t="s">
        <v>76</v>
      </c>
      <c r="AY216" s="149" t="s">
        <v>159</v>
      </c>
    </row>
    <row r="217" spans="2:65" s="13" customFormat="1" ht="11.25">
      <c r="B217" s="154"/>
      <c r="D217" s="148" t="s">
        <v>168</v>
      </c>
      <c r="E217" s="155" t="s">
        <v>1</v>
      </c>
      <c r="F217" s="156" t="s">
        <v>114</v>
      </c>
      <c r="H217" s="157">
        <v>60.994999999999997</v>
      </c>
      <c r="I217" s="158"/>
      <c r="L217" s="154"/>
      <c r="M217" s="159"/>
      <c r="T217" s="160"/>
      <c r="AT217" s="155" t="s">
        <v>168</v>
      </c>
      <c r="AU217" s="155" t="s">
        <v>86</v>
      </c>
      <c r="AV217" s="13" t="s">
        <v>86</v>
      </c>
      <c r="AW217" s="13" t="s">
        <v>32</v>
      </c>
      <c r="AX217" s="13" t="s">
        <v>76</v>
      </c>
      <c r="AY217" s="155" t="s">
        <v>159</v>
      </c>
    </row>
    <row r="218" spans="2:65" s="13" customFormat="1" ht="11.25">
      <c r="B218" s="154"/>
      <c r="D218" s="148" t="s">
        <v>168</v>
      </c>
      <c r="E218" s="155" t="s">
        <v>1</v>
      </c>
      <c r="F218" s="156" t="s">
        <v>319</v>
      </c>
      <c r="H218" s="157">
        <v>-19.408000000000001</v>
      </c>
      <c r="I218" s="158"/>
      <c r="L218" s="154"/>
      <c r="M218" s="159"/>
      <c r="T218" s="160"/>
      <c r="AT218" s="155" t="s">
        <v>168</v>
      </c>
      <c r="AU218" s="155" t="s">
        <v>86</v>
      </c>
      <c r="AV218" s="13" t="s">
        <v>86</v>
      </c>
      <c r="AW218" s="13" t="s">
        <v>32</v>
      </c>
      <c r="AX218" s="13" t="s">
        <v>76</v>
      </c>
      <c r="AY218" s="155" t="s">
        <v>159</v>
      </c>
    </row>
    <row r="219" spans="2:65" s="12" customFormat="1" ht="11.25">
      <c r="B219" s="147"/>
      <c r="D219" s="148" t="s">
        <v>168</v>
      </c>
      <c r="E219" s="149" t="s">
        <v>1</v>
      </c>
      <c r="F219" s="150" t="s">
        <v>240</v>
      </c>
      <c r="H219" s="149" t="s">
        <v>1</v>
      </c>
      <c r="I219" s="151"/>
      <c r="L219" s="147"/>
      <c r="M219" s="152"/>
      <c r="T219" s="153"/>
      <c r="AT219" s="149" t="s">
        <v>168</v>
      </c>
      <c r="AU219" s="149" t="s">
        <v>86</v>
      </c>
      <c r="AV219" s="12" t="s">
        <v>84</v>
      </c>
      <c r="AW219" s="12" t="s">
        <v>32</v>
      </c>
      <c r="AX219" s="12" t="s">
        <v>76</v>
      </c>
      <c r="AY219" s="149" t="s">
        <v>159</v>
      </c>
    </row>
    <row r="220" spans="2:65" s="13" customFormat="1" ht="11.25">
      <c r="B220" s="154"/>
      <c r="D220" s="148" t="s">
        <v>168</v>
      </c>
      <c r="E220" s="155" t="s">
        <v>1</v>
      </c>
      <c r="F220" s="156" t="s">
        <v>241</v>
      </c>
      <c r="H220" s="157">
        <v>7.4</v>
      </c>
      <c r="I220" s="158"/>
      <c r="L220" s="154"/>
      <c r="M220" s="159"/>
      <c r="T220" s="160"/>
      <c r="AT220" s="155" t="s">
        <v>168</v>
      </c>
      <c r="AU220" s="155" t="s">
        <v>86</v>
      </c>
      <c r="AV220" s="13" t="s">
        <v>86</v>
      </c>
      <c r="AW220" s="13" t="s">
        <v>32</v>
      </c>
      <c r="AX220" s="13" t="s">
        <v>76</v>
      </c>
      <c r="AY220" s="155" t="s">
        <v>159</v>
      </c>
    </row>
    <row r="221" spans="2:65" s="13" customFormat="1" ht="11.25">
      <c r="B221" s="154"/>
      <c r="D221" s="148" t="s">
        <v>168</v>
      </c>
      <c r="E221" s="155" t="s">
        <v>1</v>
      </c>
      <c r="F221" s="156" t="s">
        <v>320</v>
      </c>
      <c r="H221" s="157">
        <v>-1.4990000000000001</v>
      </c>
      <c r="I221" s="158"/>
      <c r="L221" s="154"/>
      <c r="M221" s="159"/>
      <c r="T221" s="160"/>
      <c r="AT221" s="155" t="s">
        <v>168</v>
      </c>
      <c r="AU221" s="155" t="s">
        <v>86</v>
      </c>
      <c r="AV221" s="13" t="s">
        <v>86</v>
      </c>
      <c r="AW221" s="13" t="s">
        <v>32</v>
      </c>
      <c r="AX221" s="13" t="s">
        <v>76</v>
      </c>
      <c r="AY221" s="155" t="s">
        <v>159</v>
      </c>
    </row>
    <row r="222" spans="2:65" s="12" customFormat="1" ht="11.25">
      <c r="B222" s="147"/>
      <c r="D222" s="148" t="s">
        <v>168</v>
      </c>
      <c r="E222" s="149" t="s">
        <v>1</v>
      </c>
      <c r="F222" s="150" t="s">
        <v>242</v>
      </c>
      <c r="H222" s="149" t="s">
        <v>1</v>
      </c>
      <c r="I222" s="151"/>
      <c r="L222" s="147"/>
      <c r="M222" s="152"/>
      <c r="T222" s="153"/>
      <c r="AT222" s="149" t="s">
        <v>168</v>
      </c>
      <c r="AU222" s="149" t="s">
        <v>86</v>
      </c>
      <c r="AV222" s="12" t="s">
        <v>84</v>
      </c>
      <c r="AW222" s="12" t="s">
        <v>32</v>
      </c>
      <c r="AX222" s="12" t="s">
        <v>76</v>
      </c>
      <c r="AY222" s="149" t="s">
        <v>159</v>
      </c>
    </row>
    <row r="223" spans="2:65" s="13" customFormat="1" ht="11.25">
      <c r="B223" s="154"/>
      <c r="D223" s="148" t="s">
        <v>168</v>
      </c>
      <c r="E223" s="155" t="s">
        <v>1</v>
      </c>
      <c r="F223" s="156" t="s">
        <v>243</v>
      </c>
      <c r="H223" s="157">
        <v>4.95</v>
      </c>
      <c r="I223" s="158"/>
      <c r="L223" s="154"/>
      <c r="M223" s="159"/>
      <c r="T223" s="160"/>
      <c r="AT223" s="155" t="s">
        <v>168</v>
      </c>
      <c r="AU223" s="155" t="s">
        <v>86</v>
      </c>
      <c r="AV223" s="13" t="s">
        <v>86</v>
      </c>
      <c r="AW223" s="13" t="s">
        <v>32</v>
      </c>
      <c r="AX223" s="13" t="s">
        <v>76</v>
      </c>
      <c r="AY223" s="155" t="s">
        <v>159</v>
      </c>
    </row>
    <row r="224" spans="2:65" s="13" customFormat="1" ht="11.25">
      <c r="B224" s="154"/>
      <c r="D224" s="148" t="s">
        <v>168</v>
      </c>
      <c r="E224" s="155" t="s">
        <v>1</v>
      </c>
      <c r="F224" s="156" t="s">
        <v>321</v>
      </c>
      <c r="H224" s="157">
        <v>-0.622</v>
      </c>
      <c r="I224" s="158"/>
      <c r="L224" s="154"/>
      <c r="M224" s="159"/>
      <c r="T224" s="160"/>
      <c r="AT224" s="155" t="s">
        <v>168</v>
      </c>
      <c r="AU224" s="155" t="s">
        <v>86</v>
      </c>
      <c r="AV224" s="13" t="s">
        <v>86</v>
      </c>
      <c r="AW224" s="13" t="s">
        <v>32</v>
      </c>
      <c r="AX224" s="13" t="s">
        <v>76</v>
      </c>
      <c r="AY224" s="155" t="s">
        <v>159</v>
      </c>
    </row>
    <row r="225" spans="2:65" s="14" customFormat="1" ht="11.25">
      <c r="B225" s="161"/>
      <c r="D225" s="148" t="s">
        <v>168</v>
      </c>
      <c r="E225" s="162" t="s">
        <v>322</v>
      </c>
      <c r="F225" s="163" t="s">
        <v>236</v>
      </c>
      <c r="H225" s="164">
        <v>51.816000000000003</v>
      </c>
      <c r="I225" s="165"/>
      <c r="L225" s="161"/>
      <c r="M225" s="166"/>
      <c r="T225" s="167"/>
      <c r="AT225" s="162" t="s">
        <v>168</v>
      </c>
      <c r="AU225" s="162" t="s">
        <v>86</v>
      </c>
      <c r="AV225" s="14" t="s">
        <v>166</v>
      </c>
      <c r="AW225" s="14" t="s">
        <v>32</v>
      </c>
      <c r="AX225" s="14" t="s">
        <v>84</v>
      </c>
      <c r="AY225" s="162" t="s">
        <v>159</v>
      </c>
    </row>
    <row r="226" spans="2:65" s="1" customFormat="1" ht="16.5" customHeight="1">
      <c r="B226" s="133"/>
      <c r="C226" s="175" t="s">
        <v>323</v>
      </c>
      <c r="D226" s="175" t="s">
        <v>324</v>
      </c>
      <c r="E226" s="176" t="s">
        <v>325</v>
      </c>
      <c r="F226" s="177" t="s">
        <v>326</v>
      </c>
      <c r="G226" s="178" t="s">
        <v>299</v>
      </c>
      <c r="H226" s="179">
        <v>103.63200000000001</v>
      </c>
      <c r="I226" s="180"/>
      <c r="J226" s="181">
        <f>ROUND(I226*H226,2)</f>
        <v>0</v>
      </c>
      <c r="K226" s="177" t="s">
        <v>165</v>
      </c>
      <c r="L226" s="182"/>
      <c r="M226" s="183" t="s">
        <v>1</v>
      </c>
      <c r="N226" s="184" t="s">
        <v>41</v>
      </c>
      <c r="P226" s="143">
        <f>O226*H226</f>
        <v>0</v>
      </c>
      <c r="Q226" s="143">
        <v>1</v>
      </c>
      <c r="R226" s="143">
        <f>Q226*H226</f>
        <v>103.63200000000001</v>
      </c>
      <c r="S226" s="143">
        <v>0</v>
      </c>
      <c r="T226" s="144">
        <f>S226*H226</f>
        <v>0</v>
      </c>
      <c r="AR226" s="145" t="s">
        <v>196</v>
      </c>
      <c r="AT226" s="145" t="s">
        <v>324</v>
      </c>
      <c r="AU226" s="145" t="s">
        <v>86</v>
      </c>
      <c r="AY226" s="17" t="s">
        <v>159</v>
      </c>
      <c r="BE226" s="146">
        <f>IF(N226="základní",J226,0)</f>
        <v>0</v>
      </c>
      <c r="BF226" s="146">
        <f>IF(N226="snížená",J226,0)</f>
        <v>0</v>
      </c>
      <c r="BG226" s="146">
        <f>IF(N226="zákl. přenesená",J226,0)</f>
        <v>0</v>
      </c>
      <c r="BH226" s="146">
        <f>IF(N226="sníž. přenesená",J226,0)</f>
        <v>0</v>
      </c>
      <c r="BI226" s="146">
        <f>IF(N226="nulová",J226,0)</f>
        <v>0</v>
      </c>
      <c r="BJ226" s="17" t="s">
        <v>84</v>
      </c>
      <c r="BK226" s="146">
        <f>ROUND(I226*H226,2)</f>
        <v>0</v>
      </c>
      <c r="BL226" s="17" t="s">
        <v>166</v>
      </c>
      <c r="BM226" s="145" t="s">
        <v>327</v>
      </c>
    </row>
    <row r="227" spans="2:65" s="13" customFormat="1" ht="11.25">
      <c r="B227" s="154"/>
      <c r="D227" s="148" t="s">
        <v>168</v>
      </c>
      <c r="F227" s="156" t="s">
        <v>328</v>
      </c>
      <c r="H227" s="157">
        <v>103.63200000000001</v>
      </c>
      <c r="I227" s="158"/>
      <c r="L227" s="154"/>
      <c r="M227" s="159"/>
      <c r="T227" s="160"/>
      <c r="AT227" s="155" t="s">
        <v>168</v>
      </c>
      <c r="AU227" s="155" t="s">
        <v>86</v>
      </c>
      <c r="AV227" s="13" t="s">
        <v>86</v>
      </c>
      <c r="AW227" s="13" t="s">
        <v>3</v>
      </c>
      <c r="AX227" s="13" t="s">
        <v>84</v>
      </c>
      <c r="AY227" s="155" t="s">
        <v>159</v>
      </c>
    </row>
    <row r="228" spans="2:65" s="1" customFormat="1" ht="24.2" customHeight="1">
      <c r="B228" s="133"/>
      <c r="C228" s="134" t="s">
        <v>329</v>
      </c>
      <c r="D228" s="134" t="s">
        <v>161</v>
      </c>
      <c r="E228" s="135" t="s">
        <v>330</v>
      </c>
      <c r="F228" s="136" t="s">
        <v>331</v>
      </c>
      <c r="G228" s="137" t="s">
        <v>213</v>
      </c>
      <c r="H228" s="138">
        <v>14.458</v>
      </c>
      <c r="I228" s="139"/>
      <c r="J228" s="140">
        <f>ROUND(I228*H228,2)</f>
        <v>0</v>
      </c>
      <c r="K228" s="136" t="s">
        <v>165</v>
      </c>
      <c r="L228" s="32"/>
      <c r="M228" s="141" t="s">
        <v>1</v>
      </c>
      <c r="N228" s="142" t="s">
        <v>41</v>
      </c>
      <c r="P228" s="143">
        <f>O228*H228</f>
        <v>0</v>
      </c>
      <c r="Q228" s="143">
        <v>0</v>
      </c>
      <c r="R228" s="143">
        <f>Q228*H228</f>
        <v>0</v>
      </c>
      <c r="S228" s="143">
        <v>0</v>
      </c>
      <c r="T228" s="144">
        <f>S228*H228</f>
        <v>0</v>
      </c>
      <c r="AR228" s="145" t="s">
        <v>166</v>
      </c>
      <c r="AT228" s="145" t="s">
        <v>161</v>
      </c>
      <c r="AU228" s="145" t="s">
        <v>86</v>
      </c>
      <c r="AY228" s="17" t="s">
        <v>159</v>
      </c>
      <c r="BE228" s="146">
        <f>IF(N228="základní",J228,0)</f>
        <v>0</v>
      </c>
      <c r="BF228" s="146">
        <f>IF(N228="snížená",J228,0)</f>
        <v>0</v>
      </c>
      <c r="BG228" s="146">
        <f>IF(N228="zákl. přenesená",J228,0)</f>
        <v>0</v>
      </c>
      <c r="BH228" s="146">
        <f>IF(N228="sníž. přenesená",J228,0)</f>
        <v>0</v>
      </c>
      <c r="BI228" s="146">
        <f>IF(N228="nulová",J228,0)</f>
        <v>0</v>
      </c>
      <c r="BJ228" s="17" t="s">
        <v>84</v>
      </c>
      <c r="BK228" s="146">
        <f>ROUND(I228*H228,2)</f>
        <v>0</v>
      </c>
      <c r="BL228" s="17" t="s">
        <v>166</v>
      </c>
      <c r="BM228" s="145" t="s">
        <v>332</v>
      </c>
    </row>
    <row r="229" spans="2:65" s="12" customFormat="1" ht="11.25">
      <c r="B229" s="147"/>
      <c r="D229" s="148" t="s">
        <v>168</v>
      </c>
      <c r="E229" s="149" t="s">
        <v>1</v>
      </c>
      <c r="F229" s="150" t="s">
        <v>232</v>
      </c>
      <c r="H229" s="149" t="s">
        <v>1</v>
      </c>
      <c r="I229" s="151"/>
      <c r="L229" s="147"/>
      <c r="M229" s="152"/>
      <c r="T229" s="153"/>
      <c r="AT229" s="149" t="s">
        <v>168</v>
      </c>
      <c r="AU229" s="149" t="s">
        <v>86</v>
      </c>
      <c r="AV229" s="12" t="s">
        <v>84</v>
      </c>
      <c r="AW229" s="12" t="s">
        <v>32</v>
      </c>
      <c r="AX229" s="12" t="s">
        <v>76</v>
      </c>
      <c r="AY229" s="149" t="s">
        <v>159</v>
      </c>
    </row>
    <row r="230" spans="2:65" s="13" customFormat="1" ht="11.25">
      <c r="B230" s="154"/>
      <c r="D230" s="148" t="s">
        <v>168</v>
      </c>
      <c r="E230" s="155" t="s">
        <v>1</v>
      </c>
      <c r="F230" s="156" t="s">
        <v>333</v>
      </c>
      <c r="H230" s="157">
        <v>13.94</v>
      </c>
      <c r="I230" s="158"/>
      <c r="L230" s="154"/>
      <c r="M230" s="159"/>
      <c r="T230" s="160"/>
      <c r="AT230" s="155" t="s">
        <v>168</v>
      </c>
      <c r="AU230" s="155" t="s">
        <v>86</v>
      </c>
      <c r="AV230" s="13" t="s">
        <v>86</v>
      </c>
      <c r="AW230" s="13" t="s">
        <v>32</v>
      </c>
      <c r="AX230" s="13" t="s">
        <v>76</v>
      </c>
      <c r="AY230" s="155" t="s">
        <v>159</v>
      </c>
    </row>
    <row r="231" spans="2:65" s="13" customFormat="1" ht="11.25">
      <c r="B231" s="154"/>
      <c r="D231" s="148" t="s">
        <v>168</v>
      </c>
      <c r="E231" s="155" t="s">
        <v>1</v>
      </c>
      <c r="F231" s="156" t="s">
        <v>334</v>
      </c>
      <c r="H231" s="157">
        <v>0.51800000000000002</v>
      </c>
      <c r="I231" s="158"/>
      <c r="L231" s="154"/>
      <c r="M231" s="159"/>
      <c r="T231" s="160"/>
      <c r="AT231" s="155" t="s">
        <v>168</v>
      </c>
      <c r="AU231" s="155" t="s">
        <v>86</v>
      </c>
      <c r="AV231" s="13" t="s">
        <v>86</v>
      </c>
      <c r="AW231" s="13" t="s">
        <v>32</v>
      </c>
      <c r="AX231" s="13" t="s">
        <v>76</v>
      </c>
      <c r="AY231" s="155" t="s">
        <v>159</v>
      </c>
    </row>
    <row r="232" spans="2:65" s="14" customFormat="1" ht="11.25">
      <c r="B232" s="161"/>
      <c r="D232" s="148" t="s">
        <v>168</v>
      </c>
      <c r="E232" s="162" t="s">
        <v>107</v>
      </c>
      <c r="F232" s="163" t="s">
        <v>236</v>
      </c>
      <c r="H232" s="164">
        <v>14.458</v>
      </c>
      <c r="I232" s="165"/>
      <c r="L232" s="161"/>
      <c r="M232" s="166"/>
      <c r="T232" s="167"/>
      <c r="AT232" s="162" t="s">
        <v>168</v>
      </c>
      <c r="AU232" s="162" t="s">
        <v>86</v>
      </c>
      <c r="AV232" s="14" t="s">
        <v>166</v>
      </c>
      <c r="AW232" s="14" t="s">
        <v>32</v>
      </c>
      <c r="AX232" s="14" t="s">
        <v>84</v>
      </c>
      <c r="AY232" s="162" t="s">
        <v>159</v>
      </c>
    </row>
    <row r="233" spans="2:65" s="1" customFormat="1" ht="16.5" customHeight="1">
      <c r="B233" s="133"/>
      <c r="C233" s="175" t="s">
        <v>335</v>
      </c>
      <c r="D233" s="175" t="s">
        <v>324</v>
      </c>
      <c r="E233" s="176" t="s">
        <v>336</v>
      </c>
      <c r="F233" s="177" t="s">
        <v>337</v>
      </c>
      <c r="G233" s="178" t="s">
        <v>299</v>
      </c>
      <c r="H233" s="179">
        <v>28.916</v>
      </c>
      <c r="I233" s="180"/>
      <c r="J233" s="181">
        <f>ROUND(I233*H233,2)</f>
        <v>0</v>
      </c>
      <c r="K233" s="177" t="s">
        <v>165</v>
      </c>
      <c r="L233" s="182"/>
      <c r="M233" s="183" t="s">
        <v>1</v>
      </c>
      <c r="N233" s="184" t="s">
        <v>41</v>
      </c>
      <c r="P233" s="143">
        <f>O233*H233</f>
        <v>0</v>
      </c>
      <c r="Q233" s="143">
        <v>1</v>
      </c>
      <c r="R233" s="143">
        <f>Q233*H233</f>
        <v>28.916</v>
      </c>
      <c r="S233" s="143">
        <v>0</v>
      </c>
      <c r="T233" s="144">
        <f>S233*H233</f>
        <v>0</v>
      </c>
      <c r="AR233" s="145" t="s">
        <v>196</v>
      </c>
      <c r="AT233" s="145" t="s">
        <v>324</v>
      </c>
      <c r="AU233" s="145" t="s">
        <v>86</v>
      </c>
      <c r="AY233" s="17" t="s">
        <v>159</v>
      </c>
      <c r="BE233" s="146">
        <f>IF(N233="základní",J233,0)</f>
        <v>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7" t="s">
        <v>84</v>
      </c>
      <c r="BK233" s="146">
        <f>ROUND(I233*H233,2)</f>
        <v>0</v>
      </c>
      <c r="BL233" s="17" t="s">
        <v>166</v>
      </c>
      <c r="BM233" s="145" t="s">
        <v>338</v>
      </c>
    </row>
    <row r="234" spans="2:65" s="13" customFormat="1" ht="11.25">
      <c r="B234" s="154"/>
      <c r="D234" s="148" t="s">
        <v>168</v>
      </c>
      <c r="F234" s="156" t="s">
        <v>339</v>
      </c>
      <c r="H234" s="157">
        <v>28.916</v>
      </c>
      <c r="I234" s="158"/>
      <c r="L234" s="154"/>
      <c r="M234" s="159"/>
      <c r="T234" s="160"/>
      <c r="AT234" s="155" t="s">
        <v>168</v>
      </c>
      <c r="AU234" s="155" t="s">
        <v>86</v>
      </c>
      <c r="AV234" s="13" t="s">
        <v>86</v>
      </c>
      <c r="AW234" s="13" t="s">
        <v>3</v>
      </c>
      <c r="AX234" s="13" t="s">
        <v>84</v>
      </c>
      <c r="AY234" s="155" t="s">
        <v>159</v>
      </c>
    </row>
    <row r="235" spans="2:65" s="1" customFormat="1" ht="33" customHeight="1">
      <c r="B235" s="133"/>
      <c r="C235" s="134" t="s">
        <v>340</v>
      </c>
      <c r="D235" s="134" t="s">
        <v>161</v>
      </c>
      <c r="E235" s="135" t="s">
        <v>341</v>
      </c>
      <c r="F235" s="136" t="s">
        <v>342</v>
      </c>
      <c r="G235" s="137" t="s">
        <v>213</v>
      </c>
      <c r="H235" s="138">
        <v>2.8159999999999998</v>
      </c>
      <c r="I235" s="139"/>
      <c r="J235" s="140">
        <f>ROUND(I235*H235,2)</f>
        <v>0</v>
      </c>
      <c r="K235" s="136" t="s">
        <v>165</v>
      </c>
      <c r="L235" s="32"/>
      <c r="M235" s="141" t="s">
        <v>1</v>
      </c>
      <c r="N235" s="142" t="s">
        <v>41</v>
      </c>
      <c r="P235" s="143">
        <f>O235*H235</f>
        <v>0</v>
      </c>
      <c r="Q235" s="143">
        <v>0</v>
      </c>
      <c r="R235" s="143">
        <f>Q235*H235</f>
        <v>0</v>
      </c>
      <c r="S235" s="143">
        <v>0</v>
      </c>
      <c r="T235" s="144">
        <f>S235*H235</f>
        <v>0</v>
      </c>
      <c r="AR235" s="145" t="s">
        <v>166</v>
      </c>
      <c r="AT235" s="145" t="s">
        <v>161</v>
      </c>
      <c r="AU235" s="145" t="s">
        <v>86</v>
      </c>
      <c r="AY235" s="17" t="s">
        <v>159</v>
      </c>
      <c r="BE235" s="146">
        <f>IF(N235="základní",J235,0)</f>
        <v>0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7" t="s">
        <v>84</v>
      </c>
      <c r="BK235" s="146">
        <f>ROUND(I235*H235,2)</f>
        <v>0</v>
      </c>
      <c r="BL235" s="17" t="s">
        <v>166</v>
      </c>
      <c r="BM235" s="145" t="s">
        <v>343</v>
      </c>
    </row>
    <row r="236" spans="2:65" s="12" customFormat="1" ht="11.25">
      <c r="B236" s="147"/>
      <c r="D236" s="148" t="s">
        <v>168</v>
      </c>
      <c r="E236" s="149" t="s">
        <v>1</v>
      </c>
      <c r="F236" s="150" t="s">
        <v>344</v>
      </c>
      <c r="H236" s="149" t="s">
        <v>1</v>
      </c>
      <c r="I236" s="151"/>
      <c r="L236" s="147"/>
      <c r="M236" s="152"/>
      <c r="T236" s="153"/>
      <c r="AT236" s="149" t="s">
        <v>168</v>
      </c>
      <c r="AU236" s="149" t="s">
        <v>86</v>
      </c>
      <c r="AV236" s="12" t="s">
        <v>84</v>
      </c>
      <c r="AW236" s="12" t="s">
        <v>32</v>
      </c>
      <c r="AX236" s="12" t="s">
        <v>76</v>
      </c>
      <c r="AY236" s="149" t="s">
        <v>159</v>
      </c>
    </row>
    <row r="237" spans="2:65" s="13" customFormat="1" ht="11.25">
      <c r="B237" s="154"/>
      <c r="D237" s="148" t="s">
        <v>168</v>
      </c>
      <c r="E237" s="155" t="s">
        <v>1</v>
      </c>
      <c r="F237" s="156" t="s">
        <v>345</v>
      </c>
      <c r="H237" s="157">
        <v>6.2720000000000002</v>
      </c>
      <c r="I237" s="158"/>
      <c r="L237" s="154"/>
      <c r="M237" s="159"/>
      <c r="T237" s="160"/>
      <c r="AT237" s="155" t="s">
        <v>168</v>
      </c>
      <c r="AU237" s="155" t="s">
        <v>86</v>
      </c>
      <c r="AV237" s="13" t="s">
        <v>86</v>
      </c>
      <c r="AW237" s="13" t="s">
        <v>32</v>
      </c>
      <c r="AX237" s="13" t="s">
        <v>76</v>
      </c>
      <c r="AY237" s="155" t="s">
        <v>159</v>
      </c>
    </row>
    <row r="238" spans="2:65" s="13" customFormat="1" ht="11.25">
      <c r="B238" s="154"/>
      <c r="D238" s="148" t="s">
        <v>168</v>
      </c>
      <c r="E238" s="155" t="s">
        <v>1</v>
      </c>
      <c r="F238" s="156" t="s">
        <v>346</v>
      </c>
      <c r="H238" s="157">
        <v>-3.456</v>
      </c>
      <c r="I238" s="158"/>
      <c r="L238" s="154"/>
      <c r="M238" s="159"/>
      <c r="T238" s="160"/>
      <c r="AT238" s="155" t="s">
        <v>168</v>
      </c>
      <c r="AU238" s="155" t="s">
        <v>86</v>
      </c>
      <c r="AV238" s="13" t="s">
        <v>86</v>
      </c>
      <c r="AW238" s="13" t="s">
        <v>32</v>
      </c>
      <c r="AX238" s="13" t="s">
        <v>76</v>
      </c>
      <c r="AY238" s="155" t="s">
        <v>159</v>
      </c>
    </row>
    <row r="239" spans="2:65" s="14" customFormat="1" ht="11.25">
      <c r="B239" s="161"/>
      <c r="D239" s="148" t="s">
        <v>168</v>
      </c>
      <c r="E239" s="162" t="s">
        <v>1</v>
      </c>
      <c r="F239" s="163" t="s">
        <v>236</v>
      </c>
      <c r="H239" s="164">
        <v>2.8159999999999998</v>
      </c>
      <c r="I239" s="165"/>
      <c r="L239" s="161"/>
      <c r="M239" s="166"/>
      <c r="T239" s="167"/>
      <c r="AT239" s="162" t="s">
        <v>168</v>
      </c>
      <c r="AU239" s="162" t="s">
        <v>86</v>
      </c>
      <c r="AV239" s="14" t="s">
        <v>166</v>
      </c>
      <c r="AW239" s="14" t="s">
        <v>32</v>
      </c>
      <c r="AX239" s="14" t="s">
        <v>84</v>
      </c>
      <c r="AY239" s="162" t="s">
        <v>159</v>
      </c>
    </row>
    <row r="240" spans="2:65" s="1" customFormat="1" ht="16.5" customHeight="1">
      <c r="B240" s="133"/>
      <c r="C240" s="175" t="s">
        <v>347</v>
      </c>
      <c r="D240" s="175" t="s">
        <v>324</v>
      </c>
      <c r="E240" s="176" t="s">
        <v>325</v>
      </c>
      <c r="F240" s="177" t="s">
        <v>326</v>
      </c>
      <c r="G240" s="178" t="s">
        <v>299</v>
      </c>
      <c r="H240" s="179">
        <v>5.6319999999999997</v>
      </c>
      <c r="I240" s="180"/>
      <c r="J240" s="181">
        <f>ROUND(I240*H240,2)</f>
        <v>0</v>
      </c>
      <c r="K240" s="177" t="s">
        <v>165</v>
      </c>
      <c r="L240" s="182"/>
      <c r="M240" s="183" t="s">
        <v>1</v>
      </c>
      <c r="N240" s="184" t="s">
        <v>41</v>
      </c>
      <c r="P240" s="143">
        <f>O240*H240</f>
        <v>0</v>
      </c>
      <c r="Q240" s="143">
        <v>1</v>
      </c>
      <c r="R240" s="143">
        <f>Q240*H240</f>
        <v>5.6319999999999997</v>
      </c>
      <c r="S240" s="143">
        <v>0</v>
      </c>
      <c r="T240" s="144">
        <f>S240*H240</f>
        <v>0</v>
      </c>
      <c r="AR240" s="145" t="s">
        <v>196</v>
      </c>
      <c r="AT240" s="145" t="s">
        <v>324</v>
      </c>
      <c r="AU240" s="145" t="s">
        <v>86</v>
      </c>
      <c r="AY240" s="17" t="s">
        <v>159</v>
      </c>
      <c r="BE240" s="146">
        <f>IF(N240="základní",J240,0)</f>
        <v>0</v>
      </c>
      <c r="BF240" s="146">
        <f>IF(N240="snížená",J240,0)</f>
        <v>0</v>
      </c>
      <c r="BG240" s="146">
        <f>IF(N240="zákl. přenesená",J240,0)</f>
        <v>0</v>
      </c>
      <c r="BH240" s="146">
        <f>IF(N240="sníž. přenesená",J240,0)</f>
        <v>0</v>
      </c>
      <c r="BI240" s="146">
        <f>IF(N240="nulová",J240,0)</f>
        <v>0</v>
      </c>
      <c r="BJ240" s="17" t="s">
        <v>84</v>
      </c>
      <c r="BK240" s="146">
        <f>ROUND(I240*H240,2)</f>
        <v>0</v>
      </c>
      <c r="BL240" s="17" t="s">
        <v>166</v>
      </c>
      <c r="BM240" s="145" t="s">
        <v>348</v>
      </c>
    </row>
    <row r="241" spans="2:65" s="13" customFormat="1" ht="11.25">
      <c r="B241" s="154"/>
      <c r="D241" s="148" t="s">
        <v>168</v>
      </c>
      <c r="F241" s="156" t="s">
        <v>349</v>
      </c>
      <c r="H241" s="157">
        <v>5.6319999999999997</v>
      </c>
      <c r="I241" s="158"/>
      <c r="L241" s="154"/>
      <c r="M241" s="159"/>
      <c r="T241" s="160"/>
      <c r="AT241" s="155" t="s">
        <v>168</v>
      </c>
      <c r="AU241" s="155" t="s">
        <v>86</v>
      </c>
      <c r="AV241" s="13" t="s">
        <v>86</v>
      </c>
      <c r="AW241" s="13" t="s">
        <v>3</v>
      </c>
      <c r="AX241" s="13" t="s">
        <v>84</v>
      </c>
      <c r="AY241" s="155" t="s">
        <v>159</v>
      </c>
    </row>
    <row r="242" spans="2:65" s="1" customFormat="1" ht="24.2" customHeight="1">
      <c r="B242" s="133"/>
      <c r="C242" s="134" t="s">
        <v>350</v>
      </c>
      <c r="D242" s="134" t="s">
        <v>161</v>
      </c>
      <c r="E242" s="135" t="s">
        <v>351</v>
      </c>
      <c r="F242" s="136" t="s">
        <v>352</v>
      </c>
      <c r="G242" s="137" t="s">
        <v>164</v>
      </c>
      <c r="H242" s="138">
        <v>7</v>
      </c>
      <c r="I242" s="139"/>
      <c r="J242" s="140">
        <f>ROUND(I242*H242,2)</f>
        <v>0</v>
      </c>
      <c r="K242" s="136" t="s">
        <v>165</v>
      </c>
      <c r="L242" s="32"/>
      <c r="M242" s="141" t="s">
        <v>1</v>
      </c>
      <c r="N242" s="142" t="s">
        <v>41</v>
      </c>
      <c r="P242" s="143">
        <f>O242*H242</f>
        <v>0</v>
      </c>
      <c r="Q242" s="143">
        <v>0</v>
      </c>
      <c r="R242" s="143">
        <f>Q242*H242</f>
        <v>0</v>
      </c>
      <c r="S242" s="143">
        <v>0</v>
      </c>
      <c r="T242" s="144">
        <f>S242*H242</f>
        <v>0</v>
      </c>
      <c r="AR242" s="145" t="s">
        <v>166</v>
      </c>
      <c r="AT242" s="145" t="s">
        <v>161</v>
      </c>
      <c r="AU242" s="145" t="s">
        <v>86</v>
      </c>
      <c r="AY242" s="17" t="s">
        <v>159</v>
      </c>
      <c r="BE242" s="146">
        <f>IF(N242="základní",J242,0)</f>
        <v>0</v>
      </c>
      <c r="BF242" s="146">
        <f>IF(N242="snížená",J242,0)</f>
        <v>0</v>
      </c>
      <c r="BG242" s="146">
        <f>IF(N242="zákl. přenesená",J242,0)</f>
        <v>0</v>
      </c>
      <c r="BH242" s="146">
        <f>IF(N242="sníž. přenesená",J242,0)</f>
        <v>0</v>
      </c>
      <c r="BI242" s="146">
        <f>IF(N242="nulová",J242,0)</f>
        <v>0</v>
      </c>
      <c r="BJ242" s="17" t="s">
        <v>84</v>
      </c>
      <c r="BK242" s="146">
        <f>ROUND(I242*H242,2)</f>
        <v>0</v>
      </c>
      <c r="BL242" s="17" t="s">
        <v>166</v>
      </c>
      <c r="BM242" s="145" t="s">
        <v>353</v>
      </c>
    </row>
    <row r="243" spans="2:65" s="1" customFormat="1" ht="24.2" customHeight="1">
      <c r="B243" s="133"/>
      <c r="C243" s="134" t="s">
        <v>354</v>
      </c>
      <c r="D243" s="134" t="s">
        <v>161</v>
      </c>
      <c r="E243" s="135" t="s">
        <v>355</v>
      </c>
      <c r="F243" s="136" t="s">
        <v>356</v>
      </c>
      <c r="G243" s="137" t="s">
        <v>164</v>
      </c>
      <c r="H243" s="138">
        <v>556</v>
      </c>
      <c r="I243" s="139"/>
      <c r="J243" s="140">
        <f>ROUND(I243*H243,2)</f>
        <v>0</v>
      </c>
      <c r="K243" s="136" t="s">
        <v>1</v>
      </c>
      <c r="L243" s="32"/>
      <c r="M243" s="141" t="s">
        <v>1</v>
      </c>
      <c r="N243" s="142" t="s">
        <v>41</v>
      </c>
      <c r="P243" s="143">
        <f>O243*H243</f>
        <v>0</v>
      </c>
      <c r="Q243" s="143">
        <v>0</v>
      </c>
      <c r="R243" s="143">
        <f>Q243*H243</f>
        <v>0</v>
      </c>
      <c r="S243" s="143">
        <v>0</v>
      </c>
      <c r="T243" s="144">
        <f>S243*H243</f>
        <v>0</v>
      </c>
      <c r="AR243" s="145" t="s">
        <v>166</v>
      </c>
      <c r="AT243" s="145" t="s">
        <v>161</v>
      </c>
      <c r="AU243" s="145" t="s">
        <v>86</v>
      </c>
      <c r="AY243" s="17" t="s">
        <v>159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7" t="s">
        <v>84</v>
      </c>
      <c r="BK243" s="146">
        <f>ROUND(I243*H243,2)</f>
        <v>0</v>
      </c>
      <c r="BL243" s="17" t="s">
        <v>166</v>
      </c>
      <c r="BM243" s="145" t="s">
        <v>357</v>
      </c>
    </row>
    <row r="244" spans="2:65" s="13" customFormat="1" ht="11.25">
      <c r="B244" s="154"/>
      <c r="D244" s="148" t="s">
        <v>168</v>
      </c>
      <c r="E244" s="155" t="s">
        <v>1</v>
      </c>
      <c r="F244" s="156" t="s">
        <v>358</v>
      </c>
      <c r="H244" s="157">
        <v>556</v>
      </c>
      <c r="I244" s="158"/>
      <c r="L244" s="154"/>
      <c r="M244" s="159"/>
      <c r="T244" s="160"/>
      <c r="AT244" s="155" t="s">
        <v>168</v>
      </c>
      <c r="AU244" s="155" t="s">
        <v>86</v>
      </c>
      <c r="AV244" s="13" t="s">
        <v>86</v>
      </c>
      <c r="AW244" s="13" t="s">
        <v>32</v>
      </c>
      <c r="AX244" s="13" t="s">
        <v>84</v>
      </c>
      <c r="AY244" s="155" t="s">
        <v>159</v>
      </c>
    </row>
    <row r="245" spans="2:65" s="1" customFormat="1" ht="24.2" customHeight="1">
      <c r="B245" s="133"/>
      <c r="C245" s="134" t="s">
        <v>359</v>
      </c>
      <c r="D245" s="134" t="s">
        <v>161</v>
      </c>
      <c r="E245" s="135" t="s">
        <v>360</v>
      </c>
      <c r="F245" s="136" t="s">
        <v>361</v>
      </c>
      <c r="G245" s="137" t="s">
        <v>164</v>
      </c>
      <c r="H245" s="138">
        <v>197.5</v>
      </c>
      <c r="I245" s="139"/>
      <c r="J245" s="140">
        <f>ROUND(I245*H245,2)</f>
        <v>0</v>
      </c>
      <c r="K245" s="136" t="s">
        <v>165</v>
      </c>
      <c r="L245" s="32"/>
      <c r="M245" s="141" t="s">
        <v>1</v>
      </c>
      <c r="N245" s="142" t="s">
        <v>41</v>
      </c>
      <c r="P245" s="143">
        <f>O245*H245</f>
        <v>0</v>
      </c>
      <c r="Q245" s="143">
        <v>0</v>
      </c>
      <c r="R245" s="143">
        <f>Q245*H245</f>
        <v>0</v>
      </c>
      <c r="S245" s="143">
        <v>0</v>
      </c>
      <c r="T245" s="144">
        <f>S245*H245</f>
        <v>0</v>
      </c>
      <c r="AR245" s="145" t="s">
        <v>166</v>
      </c>
      <c r="AT245" s="145" t="s">
        <v>161</v>
      </c>
      <c r="AU245" s="145" t="s">
        <v>86</v>
      </c>
      <c r="AY245" s="17" t="s">
        <v>159</v>
      </c>
      <c r="BE245" s="146">
        <f>IF(N245="základní",J245,0)</f>
        <v>0</v>
      </c>
      <c r="BF245" s="146">
        <f>IF(N245="snížená",J245,0)</f>
        <v>0</v>
      </c>
      <c r="BG245" s="146">
        <f>IF(N245="zákl. přenesená",J245,0)</f>
        <v>0</v>
      </c>
      <c r="BH245" s="146">
        <f>IF(N245="sníž. přenesená",J245,0)</f>
        <v>0</v>
      </c>
      <c r="BI245" s="146">
        <f>IF(N245="nulová",J245,0)</f>
        <v>0</v>
      </c>
      <c r="BJ245" s="17" t="s">
        <v>84</v>
      </c>
      <c r="BK245" s="146">
        <f>ROUND(I245*H245,2)</f>
        <v>0</v>
      </c>
      <c r="BL245" s="17" t="s">
        <v>166</v>
      </c>
      <c r="BM245" s="145" t="s">
        <v>362</v>
      </c>
    </row>
    <row r="246" spans="2:65" s="13" customFormat="1" ht="11.25">
      <c r="B246" s="154"/>
      <c r="D246" s="148" t="s">
        <v>168</v>
      </c>
      <c r="E246" s="155" t="s">
        <v>104</v>
      </c>
      <c r="F246" s="156" t="s">
        <v>363</v>
      </c>
      <c r="H246" s="157">
        <v>197.5</v>
      </c>
      <c r="I246" s="158"/>
      <c r="L246" s="154"/>
      <c r="M246" s="159"/>
      <c r="T246" s="160"/>
      <c r="AT246" s="155" t="s">
        <v>168</v>
      </c>
      <c r="AU246" s="155" t="s">
        <v>86</v>
      </c>
      <c r="AV246" s="13" t="s">
        <v>86</v>
      </c>
      <c r="AW246" s="13" t="s">
        <v>32</v>
      </c>
      <c r="AX246" s="13" t="s">
        <v>84</v>
      </c>
      <c r="AY246" s="155" t="s">
        <v>159</v>
      </c>
    </row>
    <row r="247" spans="2:65" s="1" customFormat="1" ht="24.2" customHeight="1">
      <c r="B247" s="133"/>
      <c r="C247" s="134" t="s">
        <v>364</v>
      </c>
      <c r="D247" s="134" t="s">
        <v>161</v>
      </c>
      <c r="E247" s="135" t="s">
        <v>365</v>
      </c>
      <c r="F247" s="136" t="s">
        <v>366</v>
      </c>
      <c r="G247" s="137" t="s">
        <v>164</v>
      </c>
      <c r="H247" s="138">
        <v>197.5</v>
      </c>
      <c r="I247" s="139"/>
      <c r="J247" s="140">
        <f>ROUND(I247*H247,2)</f>
        <v>0</v>
      </c>
      <c r="K247" s="136" t="s">
        <v>165</v>
      </c>
      <c r="L247" s="32"/>
      <c r="M247" s="141" t="s">
        <v>1</v>
      </c>
      <c r="N247" s="142" t="s">
        <v>41</v>
      </c>
      <c r="P247" s="143">
        <f>O247*H247</f>
        <v>0</v>
      </c>
      <c r="Q247" s="143">
        <v>0</v>
      </c>
      <c r="R247" s="143">
        <f>Q247*H247</f>
        <v>0</v>
      </c>
      <c r="S247" s="143">
        <v>0</v>
      </c>
      <c r="T247" s="144">
        <f>S247*H247</f>
        <v>0</v>
      </c>
      <c r="AR247" s="145" t="s">
        <v>166</v>
      </c>
      <c r="AT247" s="145" t="s">
        <v>161</v>
      </c>
      <c r="AU247" s="145" t="s">
        <v>86</v>
      </c>
      <c r="AY247" s="17" t="s">
        <v>159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7" t="s">
        <v>84</v>
      </c>
      <c r="BK247" s="146">
        <f>ROUND(I247*H247,2)</f>
        <v>0</v>
      </c>
      <c r="BL247" s="17" t="s">
        <v>166</v>
      </c>
      <c r="BM247" s="145" t="s">
        <v>367</v>
      </c>
    </row>
    <row r="248" spans="2:65" s="13" customFormat="1" ht="11.25">
      <c r="B248" s="154"/>
      <c r="D248" s="148" t="s">
        <v>168</v>
      </c>
      <c r="E248" s="155" t="s">
        <v>1</v>
      </c>
      <c r="F248" s="156" t="s">
        <v>104</v>
      </c>
      <c r="H248" s="157">
        <v>197.5</v>
      </c>
      <c r="I248" s="158"/>
      <c r="L248" s="154"/>
      <c r="M248" s="159"/>
      <c r="T248" s="160"/>
      <c r="AT248" s="155" t="s">
        <v>168</v>
      </c>
      <c r="AU248" s="155" t="s">
        <v>86</v>
      </c>
      <c r="AV248" s="13" t="s">
        <v>86</v>
      </c>
      <c r="AW248" s="13" t="s">
        <v>32</v>
      </c>
      <c r="AX248" s="13" t="s">
        <v>84</v>
      </c>
      <c r="AY248" s="155" t="s">
        <v>159</v>
      </c>
    </row>
    <row r="249" spans="2:65" s="1" customFormat="1" ht="16.5" customHeight="1">
      <c r="B249" s="133"/>
      <c r="C249" s="175" t="s">
        <v>368</v>
      </c>
      <c r="D249" s="175" t="s">
        <v>324</v>
      </c>
      <c r="E249" s="176" t="s">
        <v>369</v>
      </c>
      <c r="F249" s="177" t="s">
        <v>370</v>
      </c>
      <c r="G249" s="178" t="s">
        <v>371</v>
      </c>
      <c r="H249" s="179">
        <v>3.95</v>
      </c>
      <c r="I249" s="180"/>
      <c r="J249" s="181">
        <f>ROUND(I249*H249,2)</f>
        <v>0</v>
      </c>
      <c r="K249" s="177" t="s">
        <v>165</v>
      </c>
      <c r="L249" s="182"/>
      <c r="M249" s="183" t="s">
        <v>1</v>
      </c>
      <c r="N249" s="184" t="s">
        <v>41</v>
      </c>
      <c r="P249" s="143">
        <f>O249*H249</f>
        <v>0</v>
      </c>
      <c r="Q249" s="143">
        <v>1E-3</v>
      </c>
      <c r="R249" s="143">
        <f>Q249*H249</f>
        <v>3.9500000000000004E-3</v>
      </c>
      <c r="S249" s="143">
        <v>0</v>
      </c>
      <c r="T249" s="144">
        <f>S249*H249</f>
        <v>0</v>
      </c>
      <c r="AR249" s="145" t="s">
        <v>196</v>
      </c>
      <c r="AT249" s="145" t="s">
        <v>324</v>
      </c>
      <c r="AU249" s="145" t="s">
        <v>86</v>
      </c>
      <c r="AY249" s="17" t="s">
        <v>159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7" t="s">
        <v>84</v>
      </c>
      <c r="BK249" s="146">
        <f>ROUND(I249*H249,2)</f>
        <v>0</v>
      </c>
      <c r="BL249" s="17" t="s">
        <v>166</v>
      </c>
      <c r="BM249" s="145" t="s">
        <v>372</v>
      </c>
    </row>
    <row r="250" spans="2:65" s="13" customFormat="1" ht="11.25">
      <c r="B250" s="154"/>
      <c r="D250" s="148" t="s">
        <v>168</v>
      </c>
      <c r="F250" s="156" t="s">
        <v>373</v>
      </c>
      <c r="H250" s="157">
        <v>3.95</v>
      </c>
      <c r="I250" s="158"/>
      <c r="L250" s="154"/>
      <c r="M250" s="159"/>
      <c r="T250" s="160"/>
      <c r="AT250" s="155" t="s">
        <v>168</v>
      </c>
      <c r="AU250" s="155" t="s">
        <v>86</v>
      </c>
      <c r="AV250" s="13" t="s">
        <v>86</v>
      </c>
      <c r="AW250" s="13" t="s">
        <v>3</v>
      </c>
      <c r="AX250" s="13" t="s">
        <v>84</v>
      </c>
      <c r="AY250" s="155" t="s">
        <v>159</v>
      </c>
    </row>
    <row r="251" spans="2:65" s="1" customFormat="1" ht="21.75" customHeight="1">
      <c r="B251" s="133"/>
      <c r="C251" s="134" t="s">
        <v>374</v>
      </c>
      <c r="D251" s="134" t="s">
        <v>161</v>
      </c>
      <c r="E251" s="135" t="s">
        <v>375</v>
      </c>
      <c r="F251" s="136" t="s">
        <v>376</v>
      </c>
      <c r="G251" s="137" t="s">
        <v>164</v>
      </c>
      <c r="H251" s="138">
        <v>197.5</v>
      </c>
      <c r="I251" s="139"/>
      <c r="J251" s="140">
        <f>ROUND(I251*H251,2)</f>
        <v>0</v>
      </c>
      <c r="K251" s="136" t="s">
        <v>165</v>
      </c>
      <c r="L251" s="32"/>
      <c r="M251" s="141" t="s">
        <v>1</v>
      </c>
      <c r="N251" s="142" t="s">
        <v>41</v>
      </c>
      <c r="P251" s="143">
        <f>O251*H251</f>
        <v>0</v>
      </c>
      <c r="Q251" s="143">
        <v>0</v>
      </c>
      <c r="R251" s="143">
        <f>Q251*H251</f>
        <v>0</v>
      </c>
      <c r="S251" s="143">
        <v>0</v>
      </c>
      <c r="T251" s="144">
        <f>S251*H251</f>
        <v>0</v>
      </c>
      <c r="AR251" s="145" t="s">
        <v>166</v>
      </c>
      <c r="AT251" s="145" t="s">
        <v>161</v>
      </c>
      <c r="AU251" s="145" t="s">
        <v>86</v>
      </c>
      <c r="AY251" s="17" t="s">
        <v>159</v>
      </c>
      <c r="BE251" s="146">
        <f>IF(N251="základní",J251,0)</f>
        <v>0</v>
      </c>
      <c r="BF251" s="146">
        <f>IF(N251="snížená",J251,0)</f>
        <v>0</v>
      </c>
      <c r="BG251" s="146">
        <f>IF(N251="zákl. přenesená",J251,0)</f>
        <v>0</v>
      </c>
      <c r="BH251" s="146">
        <f>IF(N251="sníž. přenesená",J251,0)</f>
        <v>0</v>
      </c>
      <c r="BI251" s="146">
        <f>IF(N251="nulová",J251,0)</f>
        <v>0</v>
      </c>
      <c r="BJ251" s="17" t="s">
        <v>84</v>
      </c>
      <c r="BK251" s="146">
        <f>ROUND(I251*H251,2)</f>
        <v>0</v>
      </c>
      <c r="BL251" s="17" t="s">
        <v>166</v>
      </c>
      <c r="BM251" s="145" t="s">
        <v>377</v>
      </c>
    </row>
    <row r="252" spans="2:65" s="13" customFormat="1" ht="11.25">
      <c r="B252" s="154"/>
      <c r="D252" s="148" t="s">
        <v>168</v>
      </c>
      <c r="E252" s="155" t="s">
        <v>1</v>
      </c>
      <c r="F252" s="156" t="s">
        <v>104</v>
      </c>
      <c r="H252" s="157">
        <v>197.5</v>
      </c>
      <c r="I252" s="158"/>
      <c r="L252" s="154"/>
      <c r="M252" s="159"/>
      <c r="T252" s="160"/>
      <c r="AT252" s="155" t="s">
        <v>168</v>
      </c>
      <c r="AU252" s="155" t="s">
        <v>86</v>
      </c>
      <c r="AV252" s="13" t="s">
        <v>86</v>
      </c>
      <c r="AW252" s="13" t="s">
        <v>32</v>
      </c>
      <c r="AX252" s="13" t="s">
        <v>84</v>
      </c>
      <c r="AY252" s="155" t="s">
        <v>159</v>
      </c>
    </row>
    <row r="253" spans="2:65" s="1" customFormat="1" ht="16.5" customHeight="1">
      <c r="B253" s="133"/>
      <c r="C253" s="134" t="s">
        <v>378</v>
      </c>
      <c r="D253" s="134" t="s">
        <v>161</v>
      </c>
      <c r="E253" s="135" t="s">
        <v>379</v>
      </c>
      <c r="F253" s="136" t="s">
        <v>380</v>
      </c>
      <c r="G253" s="137" t="s">
        <v>164</v>
      </c>
      <c r="H253" s="138">
        <v>197.5</v>
      </c>
      <c r="I253" s="139"/>
      <c r="J253" s="140">
        <f>ROUND(I253*H253,2)</f>
        <v>0</v>
      </c>
      <c r="K253" s="136" t="s">
        <v>165</v>
      </c>
      <c r="L253" s="32"/>
      <c r="M253" s="141" t="s">
        <v>1</v>
      </c>
      <c r="N253" s="142" t="s">
        <v>41</v>
      </c>
      <c r="P253" s="143">
        <f>O253*H253</f>
        <v>0</v>
      </c>
      <c r="Q253" s="143">
        <v>0</v>
      </c>
      <c r="R253" s="143">
        <f>Q253*H253</f>
        <v>0</v>
      </c>
      <c r="S253" s="143">
        <v>0</v>
      </c>
      <c r="T253" s="144">
        <f>S253*H253</f>
        <v>0</v>
      </c>
      <c r="AR253" s="145" t="s">
        <v>166</v>
      </c>
      <c r="AT253" s="145" t="s">
        <v>161</v>
      </c>
      <c r="AU253" s="145" t="s">
        <v>86</v>
      </c>
      <c r="AY253" s="17" t="s">
        <v>159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7" t="s">
        <v>84</v>
      </c>
      <c r="BK253" s="146">
        <f>ROUND(I253*H253,2)</f>
        <v>0</v>
      </c>
      <c r="BL253" s="17" t="s">
        <v>166</v>
      </c>
      <c r="BM253" s="145" t="s">
        <v>381</v>
      </c>
    </row>
    <row r="254" spans="2:65" s="13" customFormat="1" ht="11.25">
      <c r="B254" s="154"/>
      <c r="D254" s="148" t="s">
        <v>168</v>
      </c>
      <c r="E254" s="155" t="s">
        <v>1</v>
      </c>
      <c r="F254" s="156" t="s">
        <v>104</v>
      </c>
      <c r="H254" s="157">
        <v>197.5</v>
      </c>
      <c r="I254" s="158"/>
      <c r="L254" s="154"/>
      <c r="M254" s="159"/>
      <c r="T254" s="160"/>
      <c r="AT254" s="155" t="s">
        <v>168</v>
      </c>
      <c r="AU254" s="155" t="s">
        <v>86</v>
      </c>
      <c r="AV254" s="13" t="s">
        <v>86</v>
      </c>
      <c r="AW254" s="13" t="s">
        <v>32</v>
      </c>
      <c r="AX254" s="13" t="s">
        <v>84</v>
      </c>
      <c r="AY254" s="155" t="s">
        <v>159</v>
      </c>
    </row>
    <row r="255" spans="2:65" s="11" customFormat="1" ht="22.9" customHeight="1">
      <c r="B255" s="121"/>
      <c r="D255" s="122" t="s">
        <v>75</v>
      </c>
      <c r="E255" s="131" t="s">
        <v>86</v>
      </c>
      <c r="F255" s="131" t="s">
        <v>382</v>
      </c>
      <c r="I255" s="124"/>
      <c r="J255" s="132">
        <f>BK255</f>
        <v>0</v>
      </c>
      <c r="L255" s="121"/>
      <c r="M255" s="126"/>
      <c r="P255" s="127">
        <f>SUM(P256:P261)</f>
        <v>0</v>
      </c>
      <c r="R255" s="127">
        <f>SUM(R256:R261)</f>
        <v>20.323015900000001</v>
      </c>
      <c r="T255" s="128">
        <f>SUM(T256:T261)</f>
        <v>0</v>
      </c>
      <c r="AR255" s="122" t="s">
        <v>84</v>
      </c>
      <c r="AT255" s="129" t="s">
        <v>75</v>
      </c>
      <c r="AU255" s="129" t="s">
        <v>84</v>
      </c>
      <c r="AY255" s="122" t="s">
        <v>159</v>
      </c>
      <c r="BK255" s="130">
        <f>SUM(BK256:BK261)</f>
        <v>0</v>
      </c>
    </row>
    <row r="256" spans="2:65" s="1" customFormat="1" ht="24.2" customHeight="1">
      <c r="B256" s="133"/>
      <c r="C256" s="134" t="s">
        <v>383</v>
      </c>
      <c r="D256" s="134" t="s">
        <v>161</v>
      </c>
      <c r="E256" s="135" t="s">
        <v>384</v>
      </c>
      <c r="F256" s="136" t="s">
        <v>385</v>
      </c>
      <c r="G256" s="137" t="s">
        <v>164</v>
      </c>
      <c r="H256" s="138">
        <v>74</v>
      </c>
      <c r="I256" s="139"/>
      <c r="J256" s="140">
        <f>ROUND(I256*H256,2)</f>
        <v>0</v>
      </c>
      <c r="K256" s="136" t="s">
        <v>165</v>
      </c>
      <c r="L256" s="32"/>
      <c r="M256" s="141" t="s">
        <v>1</v>
      </c>
      <c r="N256" s="142" t="s">
        <v>41</v>
      </c>
      <c r="P256" s="143">
        <f>O256*H256</f>
        <v>0</v>
      </c>
      <c r="Q256" s="143">
        <v>1.7000000000000001E-4</v>
      </c>
      <c r="R256" s="143">
        <f>Q256*H256</f>
        <v>1.2580000000000001E-2</v>
      </c>
      <c r="S256" s="143">
        <v>0</v>
      </c>
      <c r="T256" s="144">
        <f>S256*H256</f>
        <v>0</v>
      </c>
      <c r="AR256" s="145" t="s">
        <v>166</v>
      </c>
      <c r="AT256" s="145" t="s">
        <v>161</v>
      </c>
      <c r="AU256" s="145" t="s">
        <v>86</v>
      </c>
      <c r="AY256" s="17" t="s">
        <v>159</v>
      </c>
      <c r="BE256" s="146">
        <f>IF(N256="základní",J256,0)</f>
        <v>0</v>
      </c>
      <c r="BF256" s="146">
        <f>IF(N256="snížená",J256,0)</f>
        <v>0</v>
      </c>
      <c r="BG256" s="146">
        <f>IF(N256="zákl. přenesená",J256,0)</f>
        <v>0</v>
      </c>
      <c r="BH256" s="146">
        <f>IF(N256="sníž. přenesená",J256,0)</f>
        <v>0</v>
      </c>
      <c r="BI256" s="146">
        <f>IF(N256="nulová",J256,0)</f>
        <v>0</v>
      </c>
      <c r="BJ256" s="17" t="s">
        <v>84</v>
      </c>
      <c r="BK256" s="146">
        <f>ROUND(I256*H256,2)</f>
        <v>0</v>
      </c>
      <c r="BL256" s="17" t="s">
        <v>166</v>
      </c>
      <c r="BM256" s="145" t="s">
        <v>386</v>
      </c>
    </row>
    <row r="257" spans="2:65" s="13" customFormat="1" ht="11.25">
      <c r="B257" s="154"/>
      <c r="D257" s="148" t="s">
        <v>168</v>
      </c>
      <c r="E257" s="155" t="s">
        <v>1</v>
      </c>
      <c r="F257" s="156" t="s">
        <v>387</v>
      </c>
      <c r="H257" s="157">
        <v>74</v>
      </c>
      <c r="I257" s="158"/>
      <c r="L257" s="154"/>
      <c r="M257" s="159"/>
      <c r="T257" s="160"/>
      <c r="AT257" s="155" t="s">
        <v>168</v>
      </c>
      <c r="AU257" s="155" t="s">
        <v>86</v>
      </c>
      <c r="AV257" s="13" t="s">
        <v>86</v>
      </c>
      <c r="AW257" s="13" t="s">
        <v>32</v>
      </c>
      <c r="AX257" s="13" t="s">
        <v>84</v>
      </c>
      <c r="AY257" s="155" t="s">
        <v>159</v>
      </c>
    </row>
    <row r="258" spans="2:65" s="1" customFormat="1" ht="24.2" customHeight="1">
      <c r="B258" s="133"/>
      <c r="C258" s="175" t="s">
        <v>388</v>
      </c>
      <c r="D258" s="175" t="s">
        <v>324</v>
      </c>
      <c r="E258" s="176" t="s">
        <v>389</v>
      </c>
      <c r="F258" s="177" t="s">
        <v>390</v>
      </c>
      <c r="G258" s="178" t="s">
        <v>164</v>
      </c>
      <c r="H258" s="179">
        <v>87.653000000000006</v>
      </c>
      <c r="I258" s="180"/>
      <c r="J258" s="181">
        <f>ROUND(I258*H258,2)</f>
        <v>0</v>
      </c>
      <c r="K258" s="177" t="s">
        <v>165</v>
      </c>
      <c r="L258" s="182"/>
      <c r="M258" s="183" t="s">
        <v>1</v>
      </c>
      <c r="N258" s="184" t="s">
        <v>41</v>
      </c>
      <c r="P258" s="143">
        <f>O258*H258</f>
        <v>0</v>
      </c>
      <c r="Q258" s="143">
        <v>2.9999999999999997E-4</v>
      </c>
      <c r="R258" s="143">
        <f>Q258*H258</f>
        <v>2.6295900000000001E-2</v>
      </c>
      <c r="S258" s="143">
        <v>0</v>
      </c>
      <c r="T258" s="144">
        <f>S258*H258</f>
        <v>0</v>
      </c>
      <c r="AR258" s="145" t="s">
        <v>196</v>
      </c>
      <c r="AT258" s="145" t="s">
        <v>324</v>
      </c>
      <c r="AU258" s="145" t="s">
        <v>86</v>
      </c>
      <c r="AY258" s="17" t="s">
        <v>159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7" t="s">
        <v>84</v>
      </c>
      <c r="BK258" s="146">
        <f>ROUND(I258*H258,2)</f>
        <v>0</v>
      </c>
      <c r="BL258" s="17" t="s">
        <v>166</v>
      </c>
      <c r="BM258" s="145" t="s">
        <v>391</v>
      </c>
    </row>
    <row r="259" spans="2:65" s="13" customFormat="1" ht="11.25">
      <c r="B259" s="154"/>
      <c r="D259" s="148" t="s">
        <v>168</v>
      </c>
      <c r="F259" s="156" t="s">
        <v>392</v>
      </c>
      <c r="H259" s="157">
        <v>87.653000000000006</v>
      </c>
      <c r="I259" s="158"/>
      <c r="L259" s="154"/>
      <c r="M259" s="159"/>
      <c r="T259" s="160"/>
      <c r="AT259" s="155" t="s">
        <v>168</v>
      </c>
      <c r="AU259" s="155" t="s">
        <v>86</v>
      </c>
      <c r="AV259" s="13" t="s">
        <v>86</v>
      </c>
      <c r="AW259" s="13" t="s">
        <v>3</v>
      </c>
      <c r="AX259" s="13" t="s">
        <v>84</v>
      </c>
      <c r="AY259" s="155" t="s">
        <v>159</v>
      </c>
    </row>
    <row r="260" spans="2:65" s="1" customFormat="1" ht="55.5" customHeight="1">
      <c r="B260" s="133"/>
      <c r="C260" s="134" t="s">
        <v>393</v>
      </c>
      <c r="D260" s="134" t="s">
        <v>161</v>
      </c>
      <c r="E260" s="135" t="s">
        <v>394</v>
      </c>
      <c r="F260" s="136" t="s">
        <v>395</v>
      </c>
      <c r="G260" s="137" t="s">
        <v>193</v>
      </c>
      <c r="H260" s="138">
        <v>74</v>
      </c>
      <c r="I260" s="139"/>
      <c r="J260" s="140">
        <f>ROUND(I260*H260,2)</f>
        <v>0</v>
      </c>
      <c r="K260" s="136" t="s">
        <v>165</v>
      </c>
      <c r="L260" s="32"/>
      <c r="M260" s="141" t="s">
        <v>1</v>
      </c>
      <c r="N260" s="142" t="s">
        <v>41</v>
      </c>
      <c r="P260" s="143">
        <f>O260*H260</f>
        <v>0</v>
      </c>
      <c r="Q260" s="143">
        <v>0.27411000000000002</v>
      </c>
      <c r="R260" s="143">
        <f>Q260*H260</f>
        <v>20.284140000000001</v>
      </c>
      <c r="S260" s="143">
        <v>0</v>
      </c>
      <c r="T260" s="144">
        <f>S260*H260</f>
        <v>0</v>
      </c>
      <c r="AR260" s="145" t="s">
        <v>166</v>
      </c>
      <c r="AT260" s="145" t="s">
        <v>161</v>
      </c>
      <c r="AU260" s="145" t="s">
        <v>86</v>
      </c>
      <c r="AY260" s="17" t="s">
        <v>159</v>
      </c>
      <c r="BE260" s="146">
        <f>IF(N260="základní",J260,0)</f>
        <v>0</v>
      </c>
      <c r="BF260" s="146">
        <f>IF(N260="snížená",J260,0)</f>
        <v>0</v>
      </c>
      <c r="BG260" s="146">
        <f>IF(N260="zákl. přenesená",J260,0)</f>
        <v>0</v>
      </c>
      <c r="BH260" s="146">
        <f>IF(N260="sníž. přenesená",J260,0)</f>
        <v>0</v>
      </c>
      <c r="BI260" s="146">
        <f>IF(N260="nulová",J260,0)</f>
        <v>0</v>
      </c>
      <c r="BJ260" s="17" t="s">
        <v>84</v>
      </c>
      <c r="BK260" s="146">
        <f>ROUND(I260*H260,2)</f>
        <v>0</v>
      </c>
      <c r="BL260" s="17" t="s">
        <v>166</v>
      </c>
      <c r="BM260" s="145" t="s">
        <v>396</v>
      </c>
    </row>
    <row r="261" spans="2:65" s="13" customFormat="1" ht="11.25">
      <c r="B261" s="154"/>
      <c r="D261" s="148" t="s">
        <v>168</v>
      </c>
      <c r="E261" s="155" t="s">
        <v>1</v>
      </c>
      <c r="F261" s="156" t="s">
        <v>397</v>
      </c>
      <c r="H261" s="157">
        <v>74</v>
      </c>
      <c r="I261" s="158"/>
      <c r="L261" s="154"/>
      <c r="M261" s="159"/>
      <c r="T261" s="160"/>
      <c r="AT261" s="155" t="s">
        <v>168</v>
      </c>
      <c r="AU261" s="155" t="s">
        <v>86</v>
      </c>
      <c r="AV261" s="13" t="s">
        <v>86</v>
      </c>
      <c r="AW261" s="13" t="s">
        <v>32</v>
      </c>
      <c r="AX261" s="13" t="s">
        <v>84</v>
      </c>
      <c r="AY261" s="155" t="s">
        <v>159</v>
      </c>
    </row>
    <row r="262" spans="2:65" s="11" customFormat="1" ht="22.9" customHeight="1">
      <c r="B262" s="121"/>
      <c r="D262" s="122" t="s">
        <v>75</v>
      </c>
      <c r="E262" s="131" t="s">
        <v>166</v>
      </c>
      <c r="F262" s="131" t="s">
        <v>398</v>
      </c>
      <c r="I262" s="124"/>
      <c r="J262" s="132">
        <f>BK262</f>
        <v>0</v>
      </c>
      <c r="L262" s="121"/>
      <c r="M262" s="126"/>
      <c r="P262" s="127">
        <f>SUM(P263:P269)</f>
        <v>0</v>
      </c>
      <c r="R262" s="127">
        <f>SUM(R263:R269)</f>
        <v>13.327798860000001</v>
      </c>
      <c r="T262" s="128">
        <f>SUM(T263:T269)</f>
        <v>0</v>
      </c>
      <c r="AR262" s="122" t="s">
        <v>84</v>
      </c>
      <c r="AT262" s="129" t="s">
        <v>75</v>
      </c>
      <c r="AU262" s="129" t="s">
        <v>84</v>
      </c>
      <c r="AY262" s="122" t="s">
        <v>159</v>
      </c>
      <c r="BK262" s="130">
        <f>SUM(BK263:BK269)</f>
        <v>0</v>
      </c>
    </row>
    <row r="263" spans="2:65" s="1" customFormat="1" ht="16.5" customHeight="1">
      <c r="B263" s="133"/>
      <c r="C263" s="134" t="s">
        <v>399</v>
      </c>
      <c r="D263" s="134" t="s">
        <v>161</v>
      </c>
      <c r="E263" s="135" t="s">
        <v>400</v>
      </c>
      <c r="F263" s="136" t="s">
        <v>401</v>
      </c>
      <c r="G263" s="137" t="s">
        <v>213</v>
      </c>
      <c r="H263" s="138">
        <v>4.95</v>
      </c>
      <c r="I263" s="139"/>
      <c r="J263" s="140">
        <f>ROUND(I263*H263,2)</f>
        <v>0</v>
      </c>
      <c r="K263" s="136" t="s">
        <v>165</v>
      </c>
      <c r="L263" s="32"/>
      <c r="M263" s="141" t="s">
        <v>1</v>
      </c>
      <c r="N263" s="142" t="s">
        <v>41</v>
      </c>
      <c r="P263" s="143">
        <f>O263*H263</f>
        <v>0</v>
      </c>
      <c r="Q263" s="143">
        <v>1.8907700000000001</v>
      </c>
      <c r="R263" s="143">
        <f>Q263*H263</f>
        <v>9.3593115000000004</v>
      </c>
      <c r="S263" s="143">
        <v>0</v>
      </c>
      <c r="T263" s="144">
        <f>S263*H263</f>
        <v>0</v>
      </c>
      <c r="AR263" s="145" t="s">
        <v>166</v>
      </c>
      <c r="AT263" s="145" t="s">
        <v>161</v>
      </c>
      <c r="AU263" s="145" t="s">
        <v>86</v>
      </c>
      <c r="AY263" s="17" t="s">
        <v>159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7" t="s">
        <v>84</v>
      </c>
      <c r="BK263" s="146">
        <f>ROUND(I263*H263,2)</f>
        <v>0</v>
      </c>
      <c r="BL263" s="17" t="s">
        <v>166</v>
      </c>
      <c r="BM263" s="145" t="s">
        <v>402</v>
      </c>
    </row>
    <row r="264" spans="2:65" s="13" customFormat="1" ht="11.25">
      <c r="B264" s="154"/>
      <c r="D264" s="148" t="s">
        <v>168</v>
      </c>
      <c r="E264" s="155" t="s">
        <v>110</v>
      </c>
      <c r="F264" s="156" t="s">
        <v>403</v>
      </c>
      <c r="H264" s="157">
        <v>4.95</v>
      </c>
      <c r="I264" s="158"/>
      <c r="L264" s="154"/>
      <c r="M264" s="159"/>
      <c r="T264" s="160"/>
      <c r="AT264" s="155" t="s">
        <v>168</v>
      </c>
      <c r="AU264" s="155" t="s">
        <v>86</v>
      </c>
      <c r="AV264" s="13" t="s">
        <v>86</v>
      </c>
      <c r="AW264" s="13" t="s">
        <v>32</v>
      </c>
      <c r="AX264" s="13" t="s">
        <v>84</v>
      </c>
      <c r="AY264" s="155" t="s">
        <v>159</v>
      </c>
    </row>
    <row r="265" spans="2:65" s="1" customFormat="1" ht="16.5" customHeight="1">
      <c r="B265" s="133"/>
      <c r="C265" s="134" t="s">
        <v>404</v>
      </c>
      <c r="D265" s="134" t="s">
        <v>161</v>
      </c>
      <c r="E265" s="135" t="s">
        <v>400</v>
      </c>
      <c r="F265" s="136" t="s">
        <v>401</v>
      </c>
      <c r="G265" s="137" t="s">
        <v>213</v>
      </c>
      <c r="H265" s="138">
        <v>1.5680000000000001</v>
      </c>
      <c r="I265" s="139"/>
      <c r="J265" s="140">
        <f>ROUND(I265*H265,2)</f>
        <v>0</v>
      </c>
      <c r="K265" s="136" t="s">
        <v>165</v>
      </c>
      <c r="L265" s="32"/>
      <c r="M265" s="141" t="s">
        <v>1</v>
      </c>
      <c r="N265" s="142" t="s">
        <v>41</v>
      </c>
      <c r="P265" s="143">
        <f>O265*H265</f>
        <v>0</v>
      </c>
      <c r="Q265" s="143">
        <v>1.8907700000000001</v>
      </c>
      <c r="R265" s="143">
        <f>Q265*H265</f>
        <v>2.9647273600000004</v>
      </c>
      <c r="S265" s="143">
        <v>0</v>
      </c>
      <c r="T265" s="144">
        <f>S265*H265</f>
        <v>0</v>
      </c>
      <c r="AR265" s="145" t="s">
        <v>166</v>
      </c>
      <c r="AT265" s="145" t="s">
        <v>161</v>
      </c>
      <c r="AU265" s="145" t="s">
        <v>86</v>
      </c>
      <c r="AY265" s="17" t="s">
        <v>159</v>
      </c>
      <c r="BE265" s="146">
        <f>IF(N265="základní",J265,0)</f>
        <v>0</v>
      </c>
      <c r="BF265" s="146">
        <f>IF(N265="snížená",J265,0)</f>
        <v>0</v>
      </c>
      <c r="BG265" s="146">
        <f>IF(N265="zákl. přenesená",J265,0)</f>
        <v>0</v>
      </c>
      <c r="BH265" s="146">
        <f>IF(N265="sníž. přenesená",J265,0)</f>
        <v>0</v>
      </c>
      <c r="BI265" s="146">
        <f>IF(N265="nulová",J265,0)</f>
        <v>0</v>
      </c>
      <c r="BJ265" s="17" t="s">
        <v>84</v>
      </c>
      <c r="BK265" s="146">
        <f>ROUND(I265*H265,2)</f>
        <v>0</v>
      </c>
      <c r="BL265" s="17" t="s">
        <v>166</v>
      </c>
      <c r="BM265" s="145" t="s">
        <v>405</v>
      </c>
    </row>
    <row r="266" spans="2:65" s="12" customFormat="1" ht="11.25">
      <c r="B266" s="147"/>
      <c r="D266" s="148" t="s">
        <v>168</v>
      </c>
      <c r="E266" s="149" t="s">
        <v>1</v>
      </c>
      <c r="F266" s="150" t="s">
        <v>344</v>
      </c>
      <c r="H266" s="149" t="s">
        <v>1</v>
      </c>
      <c r="I266" s="151"/>
      <c r="L266" s="147"/>
      <c r="M266" s="152"/>
      <c r="T266" s="153"/>
      <c r="AT266" s="149" t="s">
        <v>168</v>
      </c>
      <c r="AU266" s="149" t="s">
        <v>86</v>
      </c>
      <c r="AV266" s="12" t="s">
        <v>84</v>
      </c>
      <c r="AW266" s="12" t="s">
        <v>32</v>
      </c>
      <c r="AX266" s="12" t="s">
        <v>76</v>
      </c>
      <c r="AY266" s="149" t="s">
        <v>159</v>
      </c>
    </row>
    <row r="267" spans="2:65" s="13" customFormat="1" ht="11.25">
      <c r="B267" s="154"/>
      <c r="D267" s="148" t="s">
        <v>168</v>
      </c>
      <c r="E267" s="155" t="s">
        <v>1</v>
      </c>
      <c r="F267" s="156" t="s">
        <v>406</v>
      </c>
      <c r="H267" s="157">
        <v>1.5680000000000001</v>
      </c>
      <c r="I267" s="158"/>
      <c r="L267" s="154"/>
      <c r="M267" s="159"/>
      <c r="T267" s="160"/>
      <c r="AT267" s="155" t="s">
        <v>168</v>
      </c>
      <c r="AU267" s="155" t="s">
        <v>86</v>
      </c>
      <c r="AV267" s="13" t="s">
        <v>86</v>
      </c>
      <c r="AW267" s="13" t="s">
        <v>32</v>
      </c>
      <c r="AX267" s="13" t="s">
        <v>84</v>
      </c>
      <c r="AY267" s="155" t="s">
        <v>159</v>
      </c>
    </row>
    <row r="268" spans="2:65" s="1" customFormat="1" ht="21.75" customHeight="1">
      <c r="B268" s="133"/>
      <c r="C268" s="134" t="s">
        <v>407</v>
      </c>
      <c r="D268" s="134" t="s">
        <v>161</v>
      </c>
      <c r="E268" s="135" t="s">
        <v>408</v>
      </c>
      <c r="F268" s="136" t="s">
        <v>409</v>
      </c>
      <c r="G268" s="137" t="s">
        <v>410</v>
      </c>
      <c r="H268" s="138">
        <v>4</v>
      </c>
      <c r="I268" s="139"/>
      <c r="J268" s="140">
        <f>ROUND(I268*H268,2)</f>
        <v>0</v>
      </c>
      <c r="K268" s="136" t="s">
        <v>165</v>
      </c>
      <c r="L268" s="32"/>
      <c r="M268" s="141" t="s">
        <v>1</v>
      </c>
      <c r="N268" s="142" t="s">
        <v>41</v>
      </c>
      <c r="P268" s="143">
        <f>O268*H268</f>
        <v>0</v>
      </c>
      <c r="Q268" s="143">
        <v>0.22394</v>
      </c>
      <c r="R268" s="143">
        <f>Q268*H268</f>
        <v>0.89576</v>
      </c>
      <c r="S268" s="143">
        <v>0</v>
      </c>
      <c r="T268" s="144">
        <f>S268*H268</f>
        <v>0</v>
      </c>
      <c r="AR268" s="145" t="s">
        <v>166</v>
      </c>
      <c r="AT268" s="145" t="s">
        <v>161</v>
      </c>
      <c r="AU268" s="145" t="s">
        <v>86</v>
      </c>
      <c r="AY268" s="17" t="s">
        <v>159</v>
      </c>
      <c r="BE268" s="146">
        <f>IF(N268="základní",J268,0)</f>
        <v>0</v>
      </c>
      <c r="BF268" s="146">
        <f>IF(N268="snížená",J268,0)</f>
        <v>0</v>
      </c>
      <c r="BG268" s="146">
        <f>IF(N268="zákl. přenesená",J268,0)</f>
        <v>0</v>
      </c>
      <c r="BH268" s="146">
        <f>IF(N268="sníž. přenesená",J268,0)</f>
        <v>0</v>
      </c>
      <c r="BI268" s="146">
        <f>IF(N268="nulová",J268,0)</f>
        <v>0</v>
      </c>
      <c r="BJ268" s="17" t="s">
        <v>84</v>
      </c>
      <c r="BK268" s="146">
        <f>ROUND(I268*H268,2)</f>
        <v>0</v>
      </c>
      <c r="BL268" s="17" t="s">
        <v>166</v>
      </c>
      <c r="BM268" s="145" t="s">
        <v>411</v>
      </c>
    </row>
    <row r="269" spans="2:65" s="1" customFormat="1" ht="24.2" customHeight="1">
      <c r="B269" s="133"/>
      <c r="C269" s="175" t="s">
        <v>412</v>
      </c>
      <c r="D269" s="175" t="s">
        <v>324</v>
      </c>
      <c r="E269" s="176" t="s">
        <v>413</v>
      </c>
      <c r="F269" s="177" t="s">
        <v>414</v>
      </c>
      <c r="G269" s="178" t="s">
        <v>410</v>
      </c>
      <c r="H269" s="179">
        <v>4</v>
      </c>
      <c r="I269" s="180"/>
      <c r="J269" s="181">
        <f>ROUND(I269*H269,2)</f>
        <v>0</v>
      </c>
      <c r="K269" s="177" t="s">
        <v>165</v>
      </c>
      <c r="L269" s="182"/>
      <c r="M269" s="183" t="s">
        <v>1</v>
      </c>
      <c r="N269" s="184" t="s">
        <v>41</v>
      </c>
      <c r="P269" s="143">
        <f>O269*H269</f>
        <v>0</v>
      </c>
      <c r="Q269" s="143">
        <v>2.7E-2</v>
      </c>
      <c r="R269" s="143">
        <f>Q269*H269</f>
        <v>0.108</v>
      </c>
      <c r="S269" s="143">
        <v>0</v>
      </c>
      <c r="T269" s="144">
        <f>S269*H269</f>
        <v>0</v>
      </c>
      <c r="AR269" s="145" t="s">
        <v>196</v>
      </c>
      <c r="AT269" s="145" t="s">
        <v>324</v>
      </c>
      <c r="AU269" s="145" t="s">
        <v>86</v>
      </c>
      <c r="AY269" s="17" t="s">
        <v>159</v>
      </c>
      <c r="BE269" s="146">
        <f>IF(N269="základní",J269,0)</f>
        <v>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7" t="s">
        <v>84</v>
      </c>
      <c r="BK269" s="146">
        <f>ROUND(I269*H269,2)</f>
        <v>0</v>
      </c>
      <c r="BL269" s="17" t="s">
        <v>166</v>
      </c>
      <c r="BM269" s="145" t="s">
        <v>415</v>
      </c>
    </row>
    <row r="270" spans="2:65" s="11" customFormat="1" ht="22.9" customHeight="1">
      <c r="B270" s="121"/>
      <c r="D270" s="122" t="s">
        <v>75</v>
      </c>
      <c r="E270" s="131" t="s">
        <v>183</v>
      </c>
      <c r="F270" s="131" t="s">
        <v>416</v>
      </c>
      <c r="I270" s="124"/>
      <c r="J270" s="132">
        <f>BK270</f>
        <v>0</v>
      </c>
      <c r="L270" s="121"/>
      <c r="M270" s="126"/>
      <c r="P270" s="127">
        <f>SUM(P271:P308)</f>
        <v>0</v>
      </c>
      <c r="R270" s="127">
        <f>SUM(R271:R308)</f>
        <v>737.67114000000004</v>
      </c>
      <c r="T270" s="128">
        <f>SUM(T271:T308)</f>
        <v>0</v>
      </c>
      <c r="AR270" s="122" t="s">
        <v>84</v>
      </c>
      <c r="AT270" s="129" t="s">
        <v>75</v>
      </c>
      <c r="AU270" s="129" t="s">
        <v>84</v>
      </c>
      <c r="AY270" s="122" t="s">
        <v>159</v>
      </c>
      <c r="BK270" s="130">
        <f>SUM(BK271:BK308)</f>
        <v>0</v>
      </c>
    </row>
    <row r="271" spans="2:65" s="1" customFormat="1" ht="24.2" customHeight="1">
      <c r="B271" s="133"/>
      <c r="C271" s="134" t="s">
        <v>417</v>
      </c>
      <c r="D271" s="134" t="s">
        <v>161</v>
      </c>
      <c r="E271" s="135" t="s">
        <v>418</v>
      </c>
      <c r="F271" s="136" t="s">
        <v>419</v>
      </c>
      <c r="G271" s="137" t="s">
        <v>164</v>
      </c>
      <c r="H271" s="138">
        <v>250</v>
      </c>
      <c r="I271" s="139"/>
      <c r="J271" s="140">
        <f>ROUND(I271*H271,2)</f>
        <v>0</v>
      </c>
      <c r="K271" s="136" t="s">
        <v>165</v>
      </c>
      <c r="L271" s="32"/>
      <c r="M271" s="141" t="s">
        <v>1</v>
      </c>
      <c r="N271" s="142" t="s">
        <v>41</v>
      </c>
      <c r="P271" s="143">
        <f>O271*H271</f>
        <v>0</v>
      </c>
      <c r="Q271" s="143">
        <v>0.38700000000000001</v>
      </c>
      <c r="R271" s="143">
        <f>Q271*H271</f>
        <v>96.75</v>
      </c>
      <c r="S271" s="143">
        <v>0</v>
      </c>
      <c r="T271" s="144">
        <f>S271*H271</f>
        <v>0</v>
      </c>
      <c r="AR271" s="145" t="s">
        <v>166</v>
      </c>
      <c r="AT271" s="145" t="s">
        <v>161</v>
      </c>
      <c r="AU271" s="145" t="s">
        <v>86</v>
      </c>
      <c r="AY271" s="17" t="s">
        <v>159</v>
      </c>
      <c r="BE271" s="146">
        <f>IF(N271="základní",J271,0)</f>
        <v>0</v>
      </c>
      <c r="BF271" s="146">
        <f>IF(N271="snížená",J271,0)</f>
        <v>0</v>
      </c>
      <c r="BG271" s="146">
        <f>IF(N271="zákl. přenesená",J271,0)</f>
        <v>0</v>
      </c>
      <c r="BH271" s="146">
        <f>IF(N271="sníž. přenesená",J271,0)</f>
        <v>0</v>
      </c>
      <c r="BI271" s="146">
        <f>IF(N271="nulová",J271,0)</f>
        <v>0</v>
      </c>
      <c r="BJ271" s="17" t="s">
        <v>84</v>
      </c>
      <c r="BK271" s="146">
        <f>ROUND(I271*H271,2)</f>
        <v>0</v>
      </c>
      <c r="BL271" s="17" t="s">
        <v>166</v>
      </c>
      <c r="BM271" s="145" t="s">
        <v>420</v>
      </c>
    </row>
    <row r="272" spans="2:65" s="12" customFormat="1" ht="11.25">
      <c r="B272" s="147"/>
      <c r="D272" s="148" t="s">
        <v>168</v>
      </c>
      <c r="E272" s="149" t="s">
        <v>1</v>
      </c>
      <c r="F272" s="150" t="s">
        <v>421</v>
      </c>
      <c r="H272" s="149" t="s">
        <v>1</v>
      </c>
      <c r="I272" s="151"/>
      <c r="L272" s="147"/>
      <c r="M272" s="152"/>
      <c r="T272" s="153"/>
      <c r="AT272" s="149" t="s">
        <v>168</v>
      </c>
      <c r="AU272" s="149" t="s">
        <v>86</v>
      </c>
      <c r="AV272" s="12" t="s">
        <v>84</v>
      </c>
      <c r="AW272" s="12" t="s">
        <v>32</v>
      </c>
      <c r="AX272" s="12" t="s">
        <v>76</v>
      </c>
      <c r="AY272" s="149" t="s">
        <v>159</v>
      </c>
    </row>
    <row r="273" spans="2:65" s="13" customFormat="1" ht="11.25">
      <c r="B273" s="154"/>
      <c r="D273" s="148" t="s">
        <v>168</v>
      </c>
      <c r="E273" s="155" t="s">
        <v>1</v>
      </c>
      <c r="F273" s="156" t="s">
        <v>422</v>
      </c>
      <c r="H273" s="157">
        <v>250</v>
      </c>
      <c r="I273" s="158"/>
      <c r="L273" s="154"/>
      <c r="M273" s="159"/>
      <c r="T273" s="160"/>
      <c r="AT273" s="155" t="s">
        <v>168</v>
      </c>
      <c r="AU273" s="155" t="s">
        <v>86</v>
      </c>
      <c r="AV273" s="13" t="s">
        <v>86</v>
      </c>
      <c r="AW273" s="13" t="s">
        <v>32</v>
      </c>
      <c r="AX273" s="13" t="s">
        <v>84</v>
      </c>
      <c r="AY273" s="155" t="s">
        <v>159</v>
      </c>
    </row>
    <row r="274" spans="2:65" s="1" customFormat="1" ht="21.75" customHeight="1">
      <c r="B274" s="133"/>
      <c r="C274" s="134" t="s">
        <v>423</v>
      </c>
      <c r="D274" s="134" t="s">
        <v>161</v>
      </c>
      <c r="E274" s="135" t="s">
        <v>424</v>
      </c>
      <c r="F274" s="136" t="s">
        <v>425</v>
      </c>
      <c r="G274" s="137" t="s">
        <v>164</v>
      </c>
      <c r="H274" s="138">
        <v>109.8</v>
      </c>
      <c r="I274" s="139"/>
      <c r="J274" s="140">
        <f>ROUND(I274*H274,2)</f>
        <v>0</v>
      </c>
      <c r="K274" s="136" t="s">
        <v>165</v>
      </c>
      <c r="L274" s="32"/>
      <c r="M274" s="141" t="s">
        <v>1</v>
      </c>
      <c r="N274" s="142" t="s">
        <v>41</v>
      </c>
      <c r="P274" s="143">
        <f>O274*H274</f>
        <v>0</v>
      </c>
      <c r="Q274" s="143">
        <v>0.23</v>
      </c>
      <c r="R274" s="143">
        <f>Q274*H274</f>
        <v>25.254000000000001</v>
      </c>
      <c r="S274" s="143">
        <v>0</v>
      </c>
      <c r="T274" s="144">
        <f>S274*H274</f>
        <v>0</v>
      </c>
      <c r="AR274" s="145" t="s">
        <v>166</v>
      </c>
      <c r="AT274" s="145" t="s">
        <v>161</v>
      </c>
      <c r="AU274" s="145" t="s">
        <v>86</v>
      </c>
      <c r="AY274" s="17" t="s">
        <v>159</v>
      </c>
      <c r="BE274" s="146">
        <f>IF(N274="základní",J274,0)</f>
        <v>0</v>
      </c>
      <c r="BF274" s="146">
        <f>IF(N274="snížená",J274,0)</f>
        <v>0</v>
      </c>
      <c r="BG274" s="146">
        <f>IF(N274="zákl. přenesená",J274,0)</f>
        <v>0</v>
      </c>
      <c r="BH274" s="146">
        <f>IF(N274="sníž. přenesená",J274,0)</f>
        <v>0</v>
      </c>
      <c r="BI274" s="146">
        <f>IF(N274="nulová",J274,0)</f>
        <v>0</v>
      </c>
      <c r="BJ274" s="17" t="s">
        <v>84</v>
      </c>
      <c r="BK274" s="146">
        <f>ROUND(I274*H274,2)</f>
        <v>0</v>
      </c>
      <c r="BL274" s="17" t="s">
        <v>166</v>
      </c>
      <c r="BM274" s="145" t="s">
        <v>426</v>
      </c>
    </row>
    <row r="275" spans="2:65" s="12" customFormat="1" ht="11.25">
      <c r="B275" s="147"/>
      <c r="D275" s="148" t="s">
        <v>168</v>
      </c>
      <c r="E275" s="149" t="s">
        <v>1</v>
      </c>
      <c r="F275" s="150" t="s">
        <v>427</v>
      </c>
      <c r="H275" s="149" t="s">
        <v>1</v>
      </c>
      <c r="I275" s="151"/>
      <c r="L275" s="147"/>
      <c r="M275" s="152"/>
      <c r="T275" s="153"/>
      <c r="AT275" s="149" t="s">
        <v>168</v>
      </c>
      <c r="AU275" s="149" t="s">
        <v>86</v>
      </c>
      <c r="AV275" s="12" t="s">
        <v>84</v>
      </c>
      <c r="AW275" s="12" t="s">
        <v>32</v>
      </c>
      <c r="AX275" s="12" t="s">
        <v>76</v>
      </c>
      <c r="AY275" s="149" t="s">
        <v>159</v>
      </c>
    </row>
    <row r="276" spans="2:65" s="13" customFormat="1" ht="11.25">
      <c r="B276" s="154"/>
      <c r="D276" s="148" t="s">
        <v>168</v>
      </c>
      <c r="E276" s="155" t="s">
        <v>1</v>
      </c>
      <c r="F276" s="156" t="s">
        <v>428</v>
      </c>
      <c r="H276" s="157">
        <v>109.8</v>
      </c>
      <c r="I276" s="158"/>
      <c r="L276" s="154"/>
      <c r="M276" s="159"/>
      <c r="T276" s="160"/>
      <c r="AT276" s="155" t="s">
        <v>168</v>
      </c>
      <c r="AU276" s="155" t="s">
        <v>86</v>
      </c>
      <c r="AV276" s="13" t="s">
        <v>86</v>
      </c>
      <c r="AW276" s="13" t="s">
        <v>32</v>
      </c>
      <c r="AX276" s="13" t="s">
        <v>84</v>
      </c>
      <c r="AY276" s="155" t="s">
        <v>159</v>
      </c>
    </row>
    <row r="277" spans="2:65" s="1" customFormat="1" ht="21.75" customHeight="1">
      <c r="B277" s="133"/>
      <c r="C277" s="134" t="s">
        <v>429</v>
      </c>
      <c r="D277" s="134" t="s">
        <v>161</v>
      </c>
      <c r="E277" s="135" t="s">
        <v>430</v>
      </c>
      <c r="F277" s="136" t="s">
        <v>431</v>
      </c>
      <c r="G277" s="137" t="s">
        <v>164</v>
      </c>
      <c r="H277" s="138">
        <v>17</v>
      </c>
      <c r="I277" s="139"/>
      <c r="J277" s="140">
        <f>ROUND(I277*H277,2)</f>
        <v>0</v>
      </c>
      <c r="K277" s="136" t="s">
        <v>165</v>
      </c>
      <c r="L277" s="32"/>
      <c r="M277" s="141" t="s">
        <v>1</v>
      </c>
      <c r="N277" s="142" t="s">
        <v>41</v>
      </c>
      <c r="P277" s="143">
        <f>O277*H277</f>
        <v>0</v>
      </c>
      <c r="Q277" s="143">
        <v>0.46</v>
      </c>
      <c r="R277" s="143">
        <f>Q277*H277</f>
        <v>7.82</v>
      </c>
      <c r="S277" s="143">
        <v>0</v>
      </c>
      <c r="T277" s="144">
        <f>S277*H277</f>
        <v>0</v>
      </c>
      <c r="AR277" s="145" t="s">
        <v>166</v>
      </c>
      <c r="AT277" s="145" t="s">
        <v>161</v>
      </c>
      <c r="AU277" s="145" t="s">
        <v>86</v>
      </c>
      <c r="AY277" s="17" t="s">
        <v>159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7" t="s">
        <v>84</v>
      </c>
      <c r="BK277" s="146">
        <f>ROUND(I277*H277,2)</f>
        <v>0</v>
      </c>
      <c r="BL277" s="17" t="s">
        <v>166</v>
      </c>
      <c r="BM277" s="145" t="s">
        <v>432</v>
      </c>
    </row>
    <row r="278" spans="2:65" s="1" customFormat="1" ht="24.2" customHeight="1">
      <c r="B278" s="133"/>
      <c r="C278" s="134" t="s">
        <v>96</v>
      </c>
      <c r="D278" s="134" t="s">
        <v>161</v>
      </c>
      <c r="E278" s="135" t="s">
        <v>433</v>
      </c>
      <c r="F278" s="136" t="s">
        <v>434</v>
      </c>
      <c r="G278" s="137" t="s">
        <v>164</v>
      </c>
      <c r="H278" s="138">
        <v>250</v>
      </c>
      <c r="I278" s="139"/>
      <c r="J278" s="140">
        <f>ROUND(I278*H278,2)</f>
        <v>0</v>
      </c>
      <c r="K278" s="136" t="s">
        <v>165</v>
      </c>
      <c r="L278" s="32"/>
      <c r="M278" s="141" t="s">
        <v>1</v>
      </c>
      <c r="N278" s="142" t="s">
        <v>41</v>
      </c>
      <c r="P278" s="143">
        <f>O278*H278</f>
        <v>0</v>
      </c>
      <c r="Q278" s="143">
        <v>0.49586999999999998</v>
      </c>
      <c r="R278" s="143">
        <f>Q278*H278</f>
        <v>123.9675</v>
      </c>
      <c r="S278" s="143">
        <v>0</v>
      </c>
      <c r="T278" s="144">
        <f>S278*H278</f>
        <v>0</v>
      </c>
      <c r="AR278" s="145" t="s">
        <v>166</v>
      </c>
      <c r="AT278" s="145" t="s">
        <v>161</v>
      </c>
      <c r="AU278" s="145" t="s">
        <v>86</v>
      </c>
      <c r="AY278" s="17" t="s">
        <v>159</v>
      </c>
      <c r="BE278" s="146">
        <f>IF(N278="základní",J278,0)</f>
        <v>0</v>
      </c>
      <c r="BF278" s="146">
        <f>IF(N278="snížená",J278,0)</f>
        <v>0</v>
      </c>
      <c r="BG278" s="146">
        <f>IF(N278="zákl. přenesená",J278,0)</f>
        <v>0</v>
      </c>
      <c r="BH278" s="146">
        <f>IF(N278="sníž. přenesená",J278,0)</f>
        <v>0</v>
      </c>
      <c r="BI278" s="146">
        <f>IF(N278="nulová",J278,0)</f>
        <v>0</v>
      </c>
      <c r="BJ278" s="17" t="s">
        <v>84</v>
      </c>
      <c r="BK278" s="146">
        <f>ROUND(I278*H278,2)</f>
        <v>0</v>
      </c>
      <c r="BL278" s="17" t="s">
        <v>166</v>
      </c>
      <c r="BM278" s="145" t="s">
        <v>435</v>
      </c>
    </row>
    <row r="279" spans="2:65" s="1" customFormat="1" ht="24.2" customHeight="1">
      <c r="B279" s="133"/>
      <c r="C279" s="134" t="s">
        <v>436</v>
      </c>
      <c r="D279" s="134" t="s">
        <v>161</v>
      </c>
      <c r="E279" s="135" t="s">
        <v>437</v>
      </c>
      <c r="F279" s="136" t="s">
        <v>438</v>
      </c>
      <c r="G279" s="137" t="s">
        <v>164</v>
      </c>
      <c r="H279" s="138">
        <v>306</v>
      </c>
      <c r="I279" s="139"/>
      <c r="J279" s="140">
        <f>ROUND(I279*H279,2)</f>
        <v>0</v>
      </c>
      <c r="K279" s="136" t="s">
        <v>165</v>
      </c>
      <c r="L279" s="32"/>
      <c r="M279" s="141" t="s">
        <v>1</v>
      </c>
      <c r="N279" s="142" t="s">
        <v>41</v>
      </c>
      <c r="P279" s="143">
        <f>O279*H279</f>
        <v>0</v>
      </c>
      <c r="Q279" s="143">
        <v>0.74380999999999997</v>
      </c>
      <c r="R279" s="143">
        <f>Q279*H279</f>
        <v>227.60585999999998</v>
      </c>
      <c r="S279" s="143">
        <v>0</v>
      </c>
      <c r="T279" s="144">
        <f>S279*H279</f>
        <v>0</v>
      </c>
      <c r="AR279" s="145" t="s">
        <v>166</v>
      </c>
      <c r="AT279" s="145" t="s">
        <v>161</v>
      </c>
      <c r="AU279" s="145" t="s">
        <v>86</v>
      </c>
      <c r="AY279" s="17" t="s">
        <v>159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7" t="s">
        <v>84</v>
      </c>
      <c r="BK279" s="146">
        <f>ROUND(I279*H279,2)</f>
        <v>0</v>
      </c>
      <c r="BL279" s="17" t="s">
        <v>166</v>
      </c>
      <c r="BM279" s="145" t="s">
        <v>439</v>
      </c>
    </row>
    <row r="280" spans="2:65" s="13" customFormat="1" ht="11.25">
      <c r="B280" s="154"/>
      <c r="D280" s="148" t="s">
        <v>168</v>
      </c>
      <c r="E280" s="155" t="s">
        <v>1</v>
      </c>
      <c r="F280" s="156" t="s">
        <v>98</v>
      </c>
      <c r="H280" s="157">
        <v>306</v>
      </c>
      <c r="I280" s="158"/>
      <c r="L280" s="154"/>
      <c r="M280" s="159"/>
      <c r="T280" s="160"/>
      <c r="AT280" s="155" t="s">
        <v>168</v>
      </c>
      <c r="AU280" s="155" t="s">
        <v>86</v>
      </c>
      <c r="AV280" s="13" t="s">
        <v>86</v>
      </c>
      <c r="AW280" s="13" t="s">
        <v>32</v>
      </c>
      <c r="AX280" s="13" t="s">
        <v>84</v>
      </c>
      <c r="AY280" s="155" t="s">
        <v>159</v>
      </c>
    </row>
    <row r="281" spans="2:65" s="1" customFormat="1" ht="33" customHeight="1">
      <c r="B281" s="133"/>
      <c r="C281" s="134" t="s">
        <v>440</v>
      </c>
      <c r="D281" s="134" t="s">
        <v>161</v>
      </c>
      <c r="E281" s="135" t="s">
        <v>441</v>
      </c>
      <c r="F281" s="136" t="s">
        <v>442</v>
      </c>
      <c r="G281" s="137" t="s">
        <v>164</v>
      </c>
      <c r="H281" s="138">
        <v>306</v>
      </c>
      <c r="I281" s="139"/>
      <c r="J281" s="140">
        <f>ROUND(I281*H281,2)</f>
        <v>0</v>
      </c>
      <c r="K281" s="136" t="s">
        <v>165</v>
      </c>
      <c r="L281" s="32"/>
      <c r="M281" s="141" t="s">
        <v>1</v>
      </c>
      <c r="N281" s="142" t="s">
        <v>41</v>
      </c>
      <c r="P281" s="143">
        <f>O281*H281</f>
        <v>0</v>
      </c>
      <c r="Q281" s="143">
        <v>0.31647999999999998</v>
      </c>
      <c r="R281" s="143">
        <f>Q281*H281</f>
        <v>96.842879999999994</v>
      </c>
      <c r="S281" s="143">
        <v>0</v>
      </c>
      <c r="T281" s="144">
        <f>S281*H281</f>
        <v>0</v>
      </c>
      <c r="AR281" s="145" t="s">
        <v>166</v>
      </c>
      <c r="AT281" s="145" t="s">
        <v>161</v>
      </c>
      <c r="AU281" s="145" t="s">
        <v>86</v>
      </c>
      <c r="AY281" s="17" t="s">
        <v>159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7" t="s">
        <v>84</v>
      </c>
      <c r="BK281" s="146">
        <f>ROUND(I281*H281,2)</f>
        <v>0</v>
      </c>
      <c r="BL281" s="17" t="s">
        <v>166</v>
      </c>
      <c r="BM281" s="145" t="s">
        <v>443</v>
      </c>
    </row>
    <row r="282" spans="2:65" s="13" customFormat="1" ht="11.25">
      <c r="B282" s="154"/>
      <c r="D282" s="148" t="s">
        <v>168</v>
      </c>
      <c r="E282" s="155" t="s">
        <v>1</v>
      </c>
      <c r="F282" s="156" t="s">
        <v>98</v>
      </c>
      <c r="H282" s="157">
        <v>306</v>
      </c>
      <c r="I282" s="158"/>
      <c r="L282" s="154"/>
      <c r="M282" s="159"/>
      <c r="T282" s="160"/>
      <c r="AT282" s="155" t="s">
        <v>168</v>
      </c>
      <c r="AU282" s="155" t="s">
        <v>86</v>
      </c>
      <c r="AV282" s="13" t="s">
        <v>86</v>
      </c>
      <c r="AW282" s="13" t="s">
        <v>32</v>
      </c>
      <c r="AX282" s="13" t="s">
        <v>84</v>
      </c>
      <c r="AY282" s="155" t="s">
        <v>159</v>
      </c>
    </row>
    <row r="283" spans="2:65" s="1" customFormat="1" ht="24.2" customHeight="1">
      <c r="B283" s="133"/>
      <c r="C283" s="134" t="s">
        <v>444</v>
      </c>
      <c r="D283" s="134" t="s">
        <v>161</v>
      </c>
      <c r="E283" s="135" t="s">
        <v>445</v>
      </c>
      <c r="F283" s="136" t="s">
        <v>446</v>
      </c>
      <c r="G283" s="137" t="s">
        <v>164</v>
      </c>
      <c r="H283" s="138">
        <v>612</v>
      </c>
      <c r="I283" s="139"/>
      <c r="J283" s="140">
        <f>ROUND(I283*H283,2)</f>
        <v>0</v>
      </c>
      <c r="K283" s="136" t="s">
        <v>165</v>
      </c>
      <c r="L283" s="32"/>
      <c r="M283" s="141" t="s">
        <v>1</v>
      </c>
      <c r="N283" s="142" t="s">
        <v>41</v>
      </c>
      <c r="P283" s="143">
        <f>O283*H283</f>
        <v>0</v>
      </c>
      <c r="Q283" s="143">
        <v>7.1000000000000002E-4</v>
      </c>
      <c r="R283" s="143">
        <f>Q283*H283</f>
        <v>0.43452000000000002</v>
      </c>
      <c r="S283" s="143">
        <v>0</v>
      </c>
      <c r="T283" s="144">
        <f>S283*H283</f>
        <v>0</v>
      </c>
      <c r="AR283" s="145" t="s">
        <v>166</v>
      </c>
      <c r="AT283" s="145" t="s">
        <v>161</v>
      </c>
      <c r="AU283" s="145" t="s">
        <v>86</v>
      </c>
      <c r="AY283" s="17" t="s">
        <v>159</v>
      </c>
      <c r="BE283" s="146">
        <f>IF(N283="základní",J283,0)</f>
        <v>0</v>
      </c>
      <c r="BF283" s="146">
        <f>IF(N283="snížená",J283,0)</f>
        <v>0</v>
      </c>
      <c r="BG283" s="146">
        <f>IF(N283="zákl. přenesená",J283,0)</f>
        <v>0</v>
      </c>
      <c r="BH283" s="146">
        <f>IF(N283="sníž. přenesená",J283,0)</f>
        <v>0</v>
      </c>
      <c r="BI283" s="146">
        <f>IF(N283="nulová",J283,0)</f>
        <v>0</v>
      </c>
      <c r="BJ283" s="17" t="s">
        <v>84</v>
      </c>
      <c r="BK283" s="146">
        <f>ROUND(I283*H283,2)</f>
        <v>0</v>
      </c>
      <c r="BL283" s="17" t="s">
        <v>166</v>
      </c>
      <c r="BM283" s="145" t="s">
        <v>447</v>
      </c>
    </row>
    <row r="284" spans="2:65" s="13" customFormat="1" ht="11.25">
      <c r="B284" s="154"/>
      <c r="D284" s="148" t="s">
        <v>168</v>
      </c>
      <c r="E284" s="155" t="s">
        <v>1</v>
      </c>
      <c r="F284" s="156" t="s">
        <v>448</v>
      </c>
      <c r="H284" s="157">
        <v>612</v>
      </c>
      <c r="I284" s="158"/>
      <c r="L284" s="154"/>
      <c r="M284" s="159"/>
      <c r="T284" s="160"/>
      <c r="AT284" s="155" t="s">
        <v>168</v>
      </c>
      <c r="AU284" s="155" t="s">
        <v>86</v>
      </c>
      <c r="AV284" s="13" t="s">
        <v>86</v>
      </c>
      <c r="AW284" s="13" t="s">
        <v>32</v>
      </c>
      <c r="AX284" s="13" t="s">
        <v>84</v>
      </c>
      <c r="AY284" s="155" t="s">
        <v>159</v>
      </c>
    </row>
    <row r="285" spans="2:65" s="1" customFormat="1" ht="33" customHeight="1">
      <c r="B285" s="133"/>
      <c r="C285" s="134" t="s">
        <v>449</v>
      </c>
      <c r="D285" s="134" t="s">
        <v>161</v>
      </c>
      <c r="E285" s="135" t="s">
        <v>450</v>
      </c>
      <c r="F285" s="136" t="s">
        <v>451</v>
      </c>
      <c r="G285" s="137" t="s">
        <v>164</v>
      </c>
      <c r="H285" s="138">
        <v>306</v>
      </c>
      <c r="I285" s="139"/>
      <c r="J285" s="140">
        <f>ROUND(I285*H285,2)</f>
        <v>0</v>
      </c>
      <c r="K285" s="136" t="s">
        <v>165</v>
      </c>
      <c r="L285" s="32"/>
      <c r="M285" s="141" t="s">
        <v>1</v>
      </c>
      <c r="N285" s="142" t="s">
        <v>41</v>
      </c>
      <c r="P285" s="143">
        <f>O285*H285</f>
        <v>0</v>
      </c>
      <c r="Q285" s="143">
        <v>0.12966</v>
      </c>
      <c r="R285" s="143">
        <f>Q285*H285</f>
        <v>39.675959999999996</v>
      </c>
      <c r="S285" s="143">
        <v>0</v>
      </c>
      <c r="T285" s="144">
        <f>S285*H285</f>
        <v>0</v>
      </c>
      <c r="AR285" s="145" t="s">
        <v>166</v>
      </c>
      <c r="AT285" s="145" t="s">
        <v>161</v>
      </c>
      <c r="AU285" s="145" t="s">
        <v>86</v>
      </c>
      <c r="AY285" s="17" t="s">
        <v>159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84</v>
      </c>
      <c r="BK285" s="146">
        <f>ROUND(I285*H285,2)</f>
        <v>0</v>
      </c>
      <c r="BL285" s="17" t="s">
        <v>166</v>
      </c>
      <c r="BM285" s="145" t="s">
        <v>452</v>
      </c>
    </row>
    <row r="286" spans="2:65" s="12" customFormat="1" ht="11.25">
      <c r="B286" s="147"/>
      <c r="D286" s="148" t="s">
        <v>168</v>
      </c>
      <c r="E286" s="149" t="s">
        <v>1</v>
      </c>
      <c r="F286" s="150" t="s">
        <v>453</v>
      </c>
      <c r="H286" s="149" t="s">
        <v>1</v>
      </c>
      <c r="I286" s="151"/>
      <c r="L286" s="147"/>
      <c r="M286" s="152"/>
      <c r="T286" s="153"/>
      <c r="AT286" s="149" t="s">
        <v>168</v>
      </c>
      <c r="AU286" s="149" t="s">
        <v>86</v>
      </c>
      <c r="AV286" s="12" t="s">
        <v>84</v>
      </c>
      <c r="AW286" s="12" t="s">
        <v>32</v>
      </c>
      <c r="AX286" s="12" t="s">
        <v>76</v>
      </c>
      <c r="AY286" s="149" t="s">
        <v>159</v>
      </c>
    </row>
    <row r="287" spans="2:65" s="13" customFormat="1" ht="11.25">
      <c r="B287" s="154"/>
      <c r="D287" s="148" t="s">
        <v>168</v>
      </c>
      <c r="E287" s="155" t="s">
        <v>1</v>
      </c>
      <c r="F287" s="156" t="s">
        <v>454</v>
      </c>
      <c r="H287" s="157">
        <v>210</v>
      </c>
      <c r="I287" s="158"/>
      <c r="L287" s="154"/>
      <c r="M287" s="159"/>
      <c r="T287" s="160"/>
      <c r="AT287" s="155" t="s">
        <v>168</v>
      </c>
      <c r="AU287" s="155" t="s">
        <v>86</v>
      </c>
      <c r="AV287" s="13" t="s">
        <v>86</v>
      </c>
      <c r="AW287" s="13" t="s">
        <v>32</v>
      </c>
      <c r="AX287" s="13" t="s">
        <v>76</v>
      </c>
      <c r="AY287" s="155" t="s">
        <v>159</v>
      </c>
    </row>
    <row r="288" spans="2:65" s="13" customFormat="1" ht="11.25">
      <c r="B288" s="154"/>
      <c r="D288" s="148" t="s">
        <v>168</v>
      </c>
      <c r="E288" s="155" t="s">
        <v>1</v>
      </c>
      <c r="F288" s="156" t="s">
        <v>455</v>
      </c>
      <c r="H288" s="157">
        <v>31.75</v>
      </c>
      <c r="I288" s="158"/>
      <c r="L288" s="154"/>
      <c r="M288" s="159"/>
      <c r="T288" s="160"/>
      <c r="AT288" s="155" t="s">
        <v>168</v>
      </c>
      <c r="AU288" s="155" t="s">
        <v>86</v>
      </c>
      <c r="AV288" s="13" t="s">
        <v>86</v>
      </c>
      <c r="AW288" s="13" t="s">
        <v>32</v>
      </c>
      <c r="AX288" s="13" t="s">
        <v>76</v>
      </c>
      <c r="AY288" s="155" t="s">
        <v>159</v>
      </c>
    </row>
    <row r="289" spans="2:65" s="13" customFormat="1" ht="11.25">
      <c r="B289" s="154"/>
      <c r="D289" s="148" t="s">
        <v>168</v>
      </c>
      <c r="E289" s="155" t="s">
        <v>1</v>
      </c>
      <c r="F289" s="156" t="s">
        <v>456</v>
      </c>
      <c r="H289" s="157">
        <v>64</v>
      </c>
      <c r="I289" s="158"/>
      <c r="L289" s="154"/>
      <c r="M289" s="159"/>
      <c r="T289" s="160"/>
      <c r="AT289" s="155" t="s">
        <v>168</v>
      </c>
      <c r="AU289" s="155" t="s">
        <v>86</v>
      </c>
      <c r="AV289" s="13" t="s">
        <v>86</v>
      </c>
      <c r="AW289" s="13" t="s">
        <v>32</v>
      </c>
      <c r="AX289" s="13" t="s">
        <v>76</v>
      </c>
      <c r="AY289" s="155" t="s">
        <v>159</v>
      </c>
    </row>
    <row r="290" spans="2:65" s="15" customFormat="1" ht="11.25">
      <c r="B290" s="168"/>
      <c r="D290" s="148" t="s">
        <v>168</v>
      </c>
      <c r="E290" s="169" t="s">
        <v>1</v>
      </c>
      <c r="F290" s="170" t="s">
        <v>315</v>
      </c>
      <c r="H290" s="171">
        <v>305.75</v>
      </c>
      <c r="I290" s="172"/>
      <c r="L290" s="168"/>
      <c r="M290" s="173"/>
      <c r="T290" s="174"/>
      <c r="AT290" s="169" t="s">
        <v>168</v>
      </c>
      <c r="AU290" s="169" t="s">
        <v>86</v>
      </c>
      <c r="AV290" s="15" t="s">
        <v>176</v>
      </c>
      <c r="AW290" s="15" t="s">
        <v>32</v>
      </c>
      <c r="AX290" s="15" t="s">
        <v>76</v>
      </c>
      <c r="AY290" s="169" t="s">
        <v>159</v>
      </c>
    </row>
    <row r="291" spans="2:65" s="13" customFormat="1" ht="11.25">
      <c r="B291" s="154"/>
      <c r="D291" s="148" t="s">
        <v>168</v>
      </c>
      <c r="E291" s="155" t="s">
        <v>98</v>
      </c>
      <c r="F291" s="156" t="s">
        <v>99</v>
      </c>
      <c r="H291" s="157">
        <v>306</v>
      </c>
      <c r="I291" s="158"/>
      <c r="L291" s="154"/>
      <c r="M291" s="159"/>
      <c r="T291" s="160"/>
      <c r="AT291" s="155" t="s">
        <v>168</v>
      </c>
      <c r="AU291" s="155" t="s">
        <v>86</v>
      </c>
      <c r="AV291" s="13" t="s">
        <v>86</v>
      </c>
      <c r="AW291" s="13" t="s">
        <v>32</v>
      </c>
      <c r="AX291" s="13" t="s">
        <v>84</v>
      </c>
      <c r="AY291" s="155" t="s">
        <v>159</v>
      </c>
    </row>
    <row r="292" spans="2:65" s="1" customFormat="1" ht="24.2" customHeight="1">
      <c r="B292" s="133"/>
      <c r="C292" s="134" t="s">
        <v>457</v>
      </c>
      <c r="D292" s="134" t="s">
        <v>161</v>
      </c>
      <c r="E292" s="135" t="s">
        <v>458</v>
      </c>
      <c r="F292" s="136" t="s">
        <v>459</v>
      </c>
      <c r="G292" s="137" t="s">
        <v>164</v>
      </c>
      <c r="H292" s="138">
        <v>306</v>
      </c>
      <c r="I292" s="139"/>
      <c r="J292" s="140">
        <f>ROUND(I292*H292,2)</f>
        <v>0</v>
      </c>
      <c r="K292" s="136" t="s">
        <v>165</v>
      </c>
      <c r="L292" s="32"/>
      <c r="M292" s="141" t="s">
        <v>1</v>
      </c>
      <c r="N292" s="142" t="s">
        <v>41</v>
      </c>
      <c r="P292" s="143">
        <f>O292*H292</f>
        <v>0</v>
      </c>
      <c r="Q292" s="143">
        <v>0.18151999999999999</v>
      </c>
      <c r="R292" s="143">
        <f>Q292*H292</f>
        <v>55.545119999999997</v>
      </c>
      <c r="S292" s="143">
        <v>0</v>
      </c>
      <c r="T292" s="144">
        <f>S292*H292</f>
        <v>0</v>
      </c>
      <c r="AR292" s="145" t="s">
        <v>166</v>
      </c>
      <c r="AT292" s="145" t="s">
        <v>161</v>
      </c>
      <c r="AU292" s="145" t="s">
        <v>86</v>
      </c>
      <c r="AY292" s="17" t="s">
        <v>159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84</v>
      </c>
      <c r="BK292" s="146">
        <f>ROUND(I292*H292,2)</f>
        <v>0</v>
      </c>
      <c r="BL292" s="17" t="s">
        <v>166</v>
      </c>
      <c r="BM292" s="145" t="s">
        <v>460</v>
      </c>
    </row>
    <row r="293" spans="2:65" s="13" customFormat="1" ht="11.25">
      <c r="B293" s="154"/>
      <c r="D293" s="148" t="s">
        <v>168</v>
      </c>
      <c r="E293" s="155" t="s">
        <v>1</v>
      </c>
      <c r="F293" s="156" t="s">
        <v>98</v>
      </c>
      <c r="H293" s="157">
        <v>306</v>
      </c>
      <c r="I293" s="158"/>
      <c r="L293" s="154"/>
      <c r="M293" s="159"/>
      <c r="T293" s="160"/>
      <c r="AT293" s="155" t="s">
        <v>168</v>
      </c>
      <c r="AU293" s="155" t="s">
        <v>86</v>
      </c>
      <c r="AV293" s="13" t="s">
        <v>86</v>
      </c>
      <c r="AW293" s="13" t="s">
        <v>32</v>
      </c>
      <c r="AX293" s="13" t="s">
        <v>84</v>
      </c>
      <c r="AY293" s="155" t="s">
        <v>159</v>
      </c>
    </row>
    <row r="294" spans="2:65" s="1" customFormat="1" ht="76.349999999999994" customHeight="1">
      <c r="B294" s="133"/>
      <c r="C294" s="134" t="s">
        <v>461</v>
      </c>
      <c r="D294" s="134" t="s">
        <v>161</v>
      </c>
      <c r="E294" s="135" t="s">
        <v>462</v>
      </c>
      <c r="F294" s="136" t="s">
        <v>463</v>
      </c>
      <c r="G294" s="137" t="s">
        <v>164</v>
      </c>
      <c r="H294" s="138">
        <v>17</v>
      </c>
      <c r="I294" s="139"/>
      <c r="J294" s="140">
        <f>ROUND(I294*H294,2)</f>
        <v>0</v>
      </c>
      <c r="K294" s="136" t="s">
        <v>165</v>
      </c>
      <c r="L294" s="32"/>
      <c r="M294" s="141" t="s">
        <v>1</v>
      </c>
      <c r="N294" s="142" t="s">
        <v>41</v>
      </c>
      <c r="P294" s="143">
        <f>O294*H294</f>
        <v>0</v>
      </c>
      <c r="Q294" s="143">
        <v>8.9219999999999994E-2</v>
      </c>
      <c r="R294" s="143">
        <f>Q294*H294</f>
        <v>1.51674</v>
      </c>
      <c r="S294" s="143">
        <v>0</v>
      </c>
      <c r="T294" s="144">
        <f>S294*H294</f>
        <v>0</v>
      </c>
      <c r="AR294" s="145" t="s">
        <v>166</v>
      </c>
      <c r="AT294" s="145" t="s">
        <v>161</v>
      </c>
      <c r="AU294" s="145" t="s">
        <v>86</v>
      </c>
      <c r="AY294" s="17" t="s">
        <v>159</v>
      </c>
      <c r="BE294" s="146">
        <f>IF(N294="základní",J294,0)</f>
        <v>0</v>
      </c>
      <c r="BF294" s="146">
        <f>IF(N294="snížená",J294,0)</f>
        <v>0</v>
      </c>
      <c r="BG294" s="146">
        <f>IF(N294="zákl. přenesená",J294,0)</f>
        <v>0</v>
      </c>
      <c r="BH294" s="146">
        <f>IF(N294="sníž. přenesená",J294,0)</f>
        <v>0</v>
      </c>
      <c r="BI294" s="146">
        <f>IF(N294="nulová",J294,0)</f>
        <v>0</v>
      </c>
      <c r="BJ294" s="17" t="s">
        <v>84</v>
      </c>
      <c r="BK294" s="146">
        <f>ROUND(I294*H294,2)</f>
        <v>0</v>
      </c>
      <c r="BL294" s="17" t="s">
        <v>166</v>
      </c>
      <c r="BM294" s="145" t="s">
        <v>464</v>
      </c>
    </row>
    <row r="295" spans="2:65" s="12" customFormat="1" ht="11.25">
      <c r="B295" s="147"/>
      <c r="D295" s="148" t="s">
        <v>168</v>
      </c>
      <c r="E295" s="149" t="s">
        <v>1</v>
      </c>
      <c r="F295" s="150" t="s">
        <v>465</v>
      </c>
      <c r="H295" s="149" t="s">
        <v>1</v>
      </c>
      <c r="I295" s="151"/>
      <c r="L295" s="147"/>
      <c r="M295" s="152"/>
      <c r="T295" s="153"/>
      <c r="AT295" s="149" t="s">
        <v>168</v>
      </c>
      <c r="AU295" s="149" t="s">
        <v>86</v>
      </c>
      <c r="AV295" s="12" t="s">
        <v>84</v>
      </c>
      <c r="AW295" s="12" t="s">
        <v>32</v>
      </c>
      <c r="AX295" s="12" t="s">
        <v>76</v>
      </c>
      <c r="AY295" s="149" t="s">
        <v>159</v>
      </c>
    </row>
    <row r="296" spans="2:65" s="13" customFormat="1" ht="11.25">
      <c r="B296" s="154"/>
      <c r="D296" s="148" t="s">
        <v>168</v>
      </c>
      <c r="E296" s="155" t="s">
        <v>1</v>
      </c>
      <c r="F296" s="156" t="s">
        <v>170</v>
      </c>
      <c r="H296" s="157">
        <v>14</v>
      </c>
      <c r="I296" s="158"/>
      <c r="L296" s="154"/>
      <c r="M296" s="159"/>
      <c r="T296" s="160"/>
      <c r="AT296" s="155" t="s">
        <v>168</v>
      </c>
      <c r="AU296" s="155" t="s">
        <v>86</v>
      </c>
      <c r="AV296" s="13" t="s">
        <v>86</v>
      </c>
      <c r="AW296" s="13" t="s">
        <v>32</v>
      </c>
      <c r="AX296" s="13" t="s">
        <v>76</v>
      </c>
      <c r="AY296" s="155" t="s">
        <v>159</v>
      </c>
    </row>
    <row r="297" spans="2:65" s="12" customFormat="1" ht="11.25">
      <c r="B297" s="147"/>
      <c r="D297" s="148" t="s">
        <v>168</v>
      </c>
      <c r="E297" s="149" t="s">
        <v>1</v>
      </c>
      <c r="F297" s="150" t="s">
        <v>466</v>
      </c>
      <c r="H297" s="149" t="s">
        <v>1</v>
      </c>
      <c r="I297" s="151"/>
      <c r="L297" s="147"/>
      <c r="M297" s="152"/>
      <c r="T297" s="153"/>
      <c r="AT297" s="149" t="s">
        <v>168</v>
      </c>
      <c r="AU297" s="149" t="s">
        <v>86</v>
      </c>
      <c r="AV297" s="12" t="s">
        <v>84</v>
      </c>
      <c r="AW297" s="12" t="s">
        <v>32</v>
      </c>
      <c r="AX297" s="12" t="s">
        <v>76</v>
      </c>
      <c r="AY297" s="149" t="s">
        <v>159</v>
      </c>
    </row>
    <row r="298" spans="2:65" s="13" customFormat="1" ht="11.25">
      <c r="B298" s="154"/>
      <c r="D298" s="148" t="s">
        <v>168</v>
      </c>
      <c r="E298" s="155" t="s">
        <v>1</v>
      </c>
      <c r="F298" s="156" t="s">
        <v>467</v>
      </c>
      <c r="H298" s="157">
        <v>3</v>
      </c>
      <c r="I298" s="158"/>
      <c r="L298" s="154"/>
      <c r="M298" s="159"/>
      <c r="T298" s="160"/>
      <c r="AT298" s="155" t="s">
        <v>168</v>
      </c>
      <c r="AU298" s="155" t="s">
        <v>86</v>
      </c>
      <c r="AV298" s="13" t="s">
        <v>86</v>
      </c>
      <c r="AW298" s="13" t="s">
        <v>32</v>
      </c>
      <c r="AX298" s="13" t="s">
        <v>76</v>
      </c>
      <c r="AY298" s="155" t="s">
        <v>159</v>
      </c>
    </row>
    <row r="299" spans="2:65" s="14" customFormat="1" ht="11.25">
      <c r="B299" s="161"/>
      <c r="D299" s="148" t="s">
        <v>168</v>
      </c>
      <c r="E299" s="162" t="s">
        <v>1</v>
      </c>
      <c r="F299" s="163" t="s">
        <v>236</v>
      </c>
      <c r="H299" s="164">
        <v>17</v>
      </c>
      <c r="I299" s="165"/>
      <c r="L299" s="161"/>
      <c r="M299" s="166"/>
      <c r="T299" s="167"/>
      <c r="AT299" s="162" t="s">
        <v>168</v>
      </c>
      <c r="AU299" s="162" t="s">
        <v>86</v>
      </c>
      <c r="AV299" s="14" t="s">
        <v>166</v>
      </c>
      <c r="AW299" s="14" t="s">
        <v>32</v>
      </c>
      <c r="AX299" s="14" t="s">
        <v>84</v>
      </c>
      <c r="AY299" s="162" t="s">
        <v>159</v>
      </c>
    </row>
    <row r="300" spans="2:65" s="1" customFormat="1" ht="16.5" customHeight="1">
      <c r="B300" s="133"/>
      <c r="C300" s="175" t="s">
        <v>468</v>
      </c>
      <c r="D300" s="175" t="s">
        <v>324</v>
      </c>
      <c r="E300" s="176" t="s">
        <v>469</v>
      </c>
      <c r="F300" s="177" t="s">
        <v>470</v>
      </c>
      <c r="G300" s="178" t="s">
        <v>164</v>
      </c>
      <c r="H300" s="179">
        <v>1.4419999999999999</v>
      </c>
      <c r="I300" s="180"/>
      <c r="J300" s="181">
        <f>ROUND(I300*H300,2)</f>
        <v>0</v>
      </c>
      <c r="K300" s="177" t="s">
        <v>165</v>
      </c>
      <c r="L300" s="182"/>
      <c r="M300" s="183" t="s">
        <v>1</v>
      </c>
      <c r="N300" s="184" t="s">
        <v>41</v>
      </c>
      <c r="P300" s="143">
        <f>O300*H300</f>
        <v>0</v>
      </c>
      <c r="Q300" s="143">
        <v>0.13</v>
      </c>
      <c r="R300" s="143">
        <f>Q300*H300</f>
        <v>0.18745999999999999</v>
      </c>
      <c r="S300" s="143">
        <v>0</v>
      </c>
      <c r="T300" s="144">
        <f>S300*H300</f>
        <v>0</v>
      </c>
      <c r="AR300" s="145" t="s">
        <v>196</v>
      </c>
      <c r="AT300" s="145" t="s">
        <v>324</v>
      </c>
      <c r="AU300" s="145" t="s">
        <v>86</v>
      </c>
      <c r="AY300" s="17" t="s">
        <v>159</v>
      </c>
      <c r="BE300" s="146">
        <f>IF(N300="základní",J300,0)</f>
        <v>0</v>
      </c>
      <c r="BF300" s="146">
        <f>IF(N300="snížená",J300,0)</f>
        <v>0</v>
      </c>
      <c r="BG300" s="146">
        <f>IF(N300="zákl. přenesená",J300,0)</f>
        <v>0</v>
      </c>
      <c r="BH300" s="146">
        <f>IF(N300="sníž. přenesená",J300,0)</f>
        <v>0</v>
      </c>
      <c r="BI300" s="146">
        <f>IF(N300="nulová",J300,0)</f>
        <v>0</v>
      </c>
      <c r="BJ300" s="17" t="s">
        <v>84</v>
      </c>
      <c r="BK300" s="146">
        <f>ROUND(I300*H300,2)</f>
        <v>0</v>
      </c>
      <c r="BL300" s="17" t="s">
        <v>166</v>
      </c>
      <c r="BM300" s="145" t="s">
        <v>471</v>
      </c>
    </row>
    <row r="301" spans="2:65" s="13" customFormat="1" ht="11.25">
      <c r="B301" s="154"/>
      <c r="D301" s="148" t="s">
        <v>168</v>
      </c>
      <c r="F301" s="156" t="s">
        <v>472</v>
      </c>
      <c r="H301" s="157">
        <v>1.4419999999999999</v>
      </c>
      <c r="I301" s="158"/>
      <c r="L301" s="154"/>
      <c r="M301" s="159"/>
      <c r="T301" s="160"/>
      <c r="AT301" s="155" t="s">
        <v>168</v>
      </c>
      <c r="AU301" s="155" t="s">
        <v>86</v>
      </c>
      <c r="AV301" s="13" t="s">
        <v>86</v>
      </c>
      <c r="AW301" s="13" t="s">
        <v>3</v>
      </c>
      <c r="AX301" s="13" t="s">
        <v>84</v>
      </c>
      <c r="AY301" s="155" t="s">
        <v>159</v>
      </c>
    </row>
    <row r="302" spans="2:65" s="1" customFormat="1" ht="24.2" customHeight="1">
      <c r="B302" s="133"/>
      <c r="C302" s="175" t="s">
        <v>473</v>
      </c>
      <c r="D302" s="175" t="s">
        <v>324</v>
      </c>
      <c r="E302" s="176" t="s">
        <v>474</v>
      </c>
      <c r="F302" s="177" t="s">
        <v>475</v>
      </c>
      <c r="G302" s="178" t="s">
        <v>164</v>
      </c>
      <c r="H302" s="179">
        <v>3.09</v>
      </c>
      <c r="I302" s="180"/>
      <c r="J302" s="181">
        <f>ROUND(I302*H302,2)</f>
        <v>0</v>
      </c>
      <c r="K302" s="177" t="s">
        <v>165</v>
      </c>
      <c r="L302" s="182"/>
      <c r="M302" s="183" t="s">
        <v>1</v>
      </c>
      <c r="N302" s="184" t="s">
        <v>41</v>
      </c>
      <c r="P302" s="143">
        <f>O302*H302</f>
        <v>0</v>
      </c>
      <c r="Q302" s="143">
        <v>0.13</v>
      </c>
      <c r="R302" s="143">
        <f>Q302*H302</f>
        <v>0.4017</v>
      </c>
      <c r="S302" s="143">
        <v>0</v>
      </c>
      <c r="T302" s="144">
        <f>S302*H302</f>
        <v>0</v>
      </c>
      <c r="AR302" s="145" t="s">
        <v>196</v>
      </c>
      <c r="AT302" s="145" t="s">
        <v>324</v>
      </c>
      <c r="AU302" s="145" t="s">
        <v>86</v>
      </c>
      <c r="AY302" s="17" t="s">
        <v>159</v>
      </c>
      <c r="BE302" s="146">
        <f>IF(N302="základní",J302,0)</f>
        <v>0</v>
      </c>
      <c r="BF302" s="146">
        <f>IF(N302="snížená",J302,0)</f>
        <v>0</v>
      </c>
      <c r="BG302" s="146">
        <f>IF(N302="zákl. přenesená",J302,0)</f>
        <v>0</v>
      </c>
      <c r="BH302" s="146">
        <f>IF(N302="sníž. přenesená",J302,0)</f>
        <v>0</v>
      </c>
      <c r="BI302" s="146">
        <f>IF(N302="nulová",J302,0)</f>
        <v>0</v>
      </c>
      <c r="BJ302" s="17" t="s">
        <v>84</v>
      </c>
      <c r="BK302" s="146">
        <f>ROUND(I302*H302,2)</f>
        <v>0</v>
      </c>
      <c r="BL302" s="17" t="s">
        <v>166</v>
      </c>
      <c r="BM302" s="145" t="s">
        <v>476</v>
      </c>
    </row>
    <row r="303" spans="2:65" s="13" customFormat="1" ht="11.25">
      <c r="B303" s="154"/>
      <c r="D303" s="148" t="s">
        <v>168</v>
      </c>
      <c r="F303" s="156" t="s">
        <v>477</v>
      </c>
      <c r="H303" s="157">
        <v>3.09</v>
      </c>
      <c r="I303" s="158"/>
      <c r="L303" s="154"/>
      <c r="M303" s="159"/>
      <c r="T303" s="160"/>
      <c r="AT303" s="155" t="s">
        <v>168</v>
      </c>
      <c r="AU303" s="155" t="s">
        <v>86</v>
      </c>
      <c r="AV303" s="13" t="s">
        <v>86</v>
      </c>
      <c r="AW303" s="13" t="s">
        <v>3</v>
      </c>
      <c r="AX303" s="13" t="s">
        <v>84</v>
      </c>
      <c r="AY303" s="155" t="s">
        <v>159</v>
      </c>
    </row>
    <row r="304" spans="2:65" s="1" customFormat="1" ht="37.9" customHeight="1">
      <c r="B304" s="133"/>
      <c r="C304" s="134" t="s">
        <v>478</v>
      </c>
      <c r="D304" s="134" t="s">
        <v>161</v>
      </c>
      <c r="E304" s="135" t="s">
        <v>479</v>
      </c>
      <c r="F304" s="136" t="s">
        <v>480</v>
      </c>
      <c r="G304" s="137" t="s">
        <v>164</v>
      </c>
      <c r="H304" s="138">
        <v>3</v>
      </c>
      <c r="I304" s="139"/>
      <c r="J304" s="140">
        <f>ROUND(I304*H304,2)</f>
        <v>0</v>
      </c>
      <c r="K304" s="136" t="s">
        <v>165</v>
      </c>
      <c r="L304" s="32"/>
      <c r="M304" s="141" t="s">
        <v>1</v>
      </c>
      <c r="N304" s="142" t="s">
        <v>41</v>
      </c>
      <c r="P304" s="143">
        <f>O304*H304</f>
        <v>0</v>
      </c>
      <c r="Q304" s="143">
        <v>0</v>
      </c>
      <c r="R304" s="143">
        <f>Q304*H304</f>
        <v>0</v>
      </c>
      <c r="S304" s="143">
        <v>0</v>
      </c>
      <c r="T304" s="144">
        <f>S304*H304</f>
        <v>0</v>
      </c>
      <c r="AR304" s="145" t="s">
        <v>166</v>
      </c>
      <c r="AT304" s="145" t="s">
        <v>161</v>
      </c>
      <c r="AU304" s="145" t="s">
        <v>86</v>
      </c>
      <c r="AY304" s="17" t="s">
        <v>159</v>
      </c>
      <c r="BE304" s="146">
        <f>IF(N304="základní",J304,0)</f>
        <v>0</v>
      </c>
      <c r="BF304" s="146">
        <f>IF(N304="snížená",J304,0)</f>
        <v>0</v>
      </c>
      <c r="BG304" s="146">
        <f>IF(N304="zákl. přenesená",J304,0)</f>
        <v>0</v>
      </c>
      <c r="BH304" s="146">
        <f>IF(N304="sníž. přenesená",J304,0)</f>
        <v>0</v>
      </c>
      <c r="BI304" s="146">
        <f>IF(N304="nulová",J304,0)</f>
        <v>0</v>
      </c>
      <c r="BJ304" s="17" t="s">
        <v>84</v>
      </c>
      <c r="BK304" s="146">
        <f>ROUND(I304*H304,2)</f>
        <v>0</v>
      </c>
      <c r="BL304" s="17" t="s">
        <v>166</v>
      </c>
      <c r="BM304" s="145" t="s">
        <v>481</v>
      </c>
    </row>
    <row r="305" spans="2:65" s="1" customFormat="1" ht="66.75" customHeight="1">
      <c r="B305" s="133"/>
      <c r="C305" s="134" t="s">
        <v>482</v>
      </c>
      <c r="D305" s="134" t="s">
        <v>161</v>
      </c>
      <c r="E305" s="135" t="s">
        <v>483</v>
      </c>
      <c r="F305" s="136" t="s">
        <v>484</v>
      </c>
      <c r="G305" s="137" t="s">
        <v>164</v>
      </c>
      <c r="H305" s="138">
        <v>250</v>
      </c>
      <c r="I305" s="139"/>
      <c r="J305" s="140">
        <f>ROUND(I305*H305,2)</f>
        <v>0</v>
      </c>
      <c r="K305" s="136" t="s">
        <v>165</v>
      </c>
      <c r="L305" s="32"/>
      <c r="M305" s="141" t="s">
        <v>1</v>
      </c>
      <c r="N305" s="142" t="s">
        <v>41</v>
      </c>
      <c r="P305" s="143">
        <f>O305*H305</f>
        <v>0</v>
      </c>
      <c r="Q305" s="143">
        <v>9.8000000000000004E-2</v>
      </c>
      <c r="R305" s="143">
        <f>Q305*H305</f>
        <v>24.5</v>
      </c>
      <c r="S305" s="143">
        <v>0</v>
      </c>
      <c r="T305" s="144">
        <f>S305*H305</f>
        <v>0</v>
      </c>
      <c r="AR305" s="145" t="s">
        <v>166</v>
      </c>
      <c r="AT305" s="145" t="s">
        <v>161</v>
      </c>
      <c r="AU305" s="145" t="s">
        <v>86</v>
      </c>
      <c r="AY305" s="17" t="s">
        <v>159</v>
      </c>
      <c r="BE305" s="146">
        <f>IF(N305="základní",J305,0)</f>
        <v>0</v>
      </c>
      <c r="BF305" s="146">
        <f>IF(N305="snížená",J305,0)</f>
        <v>0</v>
      </c>
      <c r="BG305" s="146">
        <f>IF(N305="zákl. přenesená",J305,0)</f>
        <v>0</v>
      </c>
      <c r="BH305" s="146">
        <f>IF(N305="sníž. přenesená",J305,0)</f>
        <v>0</v>
      </c>
      <c r="BI305" s="146">
        <f>IF(N305="nulová",J305,0)</f>
        <v>0</v>
      </c>
      <c r="BJ305" s="17" t="s">
        <v>84</v>
      </c>
      <c r="BK305" s="146">
        <f>ROUND(I305*H305,2)</f>
        <v>0</v>
      </c>
      <c r="BL305" s="17" t="s">
        <v>166</v>
      </c>
      <c r="BM305" s="145" t="s">
        <v>485</v>
      </c>
    </row>
    <row r="306" spans="2:65" s="1" customFormat="1" ht="24.2" customHeight="1">
      <c r="B306" s="133"/>
      <c r="C306" s="175" t="s">
        <v>486</v>
      </c>
      <c r="D306" s="175" t="s">
        <v>324</v>
      </c>
      <c r="E306" s="176" t="s">
        <v>487</v>
      </c>
      <c r="F306" s="177" t="s">
        <v>488</v>
      </c>
      <c r="G306" s="178" t="s">
        <v>164</v>
      </c>
      <c r="H306" s="179">
        <v>255</v>
      </c>
      <c r="I306" s="180"/>
      <c r="J306" s="181">
        <f>ROUND(I306*H306,2)</f>
        <v>0</v>
      </c>
      <c r="K306" s="177" t="s">
        <v>165</v>
      </c>
      <c r="L306" s="182"/>
      <c r="M306" s="183" t="s">
        <v>1</v>
      </c>
      <c r="N306" s="184" t="s">
        <v>41</v>
      </c>
      <c r="P306" s="143">
        <f>O306*H306</f>
        <v>0</v>
      </c>
      <c r="Q306" s="143">
        <v>0.14499999999999999</v>
      </c>
      <c r="R306" s="143">
        <f>Q306*H306</f>
        <v>36.974999999999994</v>
      </c>
      <c r="S306" s="143">
        <v>0</v>
      </c>
      <c r="T306" s="144">
        <f>S306*H306</f>
        <v>0</v>
      </c>
      <c r="AR306" s="145" t="s">
        <v>196</v>
      </c>
      <c r="AT306" s="145" t="s">
        <v>324</v>
      </c>
      <c r="AU306" s="145" t="s">
        <v>86</v>
      </c>
      <c r="AY306" s="17" t="s">
        <v>159</v>
      </c>
      <c r="BE306" s="146">
        <f>IF(N306="základní",J306,0)</f>
        <v>0</v>
      </c>
      <c r="BF306" s="146">
        <f>IF(N306="snížená",J306,0)</f>
        <v>0</v>
      </c>
      <c r="BG306" s="146">
        <f>IF(N306="zákl. přenesená",J306,0)</f>
        <v>0</v>
      </c>
      <c r="BH306" s="146">
        <f>IF(N306="sníž. přenesená",J306,0)</f>
        <v>0</v>
      </c>
      <c r="BI306" s="146">
        <f>IF(N306="nulová",J306,0)</f>
        <v>0</v>
      </c>
      <c r="BJ306" s="17" t="s">
        <v>84</v>
      </c>
      <c r="BK306" s="146">
        <f>ROUND(I306*H306,2)</f>
        <v>0</v>
      </c>
      <c r="BL306" s="17" t="s">
        <v>166</v>
      </c>
      <c r="BM306" s="145" t="s">
        <v>489</v>
      </c>
    </row>
    <row r="307" spans="2:65" s="13" customFormat="1" ht="11.25">
      <c r="B307" s="154"/>
      <c r="D307" s="148" t="s">
        <v>168</v>
      </c>
      <c r="F307" s="156" t="s">
        <v>490</v>
      </c>
      <c r="H307" s="157">
        <v>255</v>
      </c>
      <c r="I307" s="158"/>
      <c r="L307" s="154"/>
      <c r="M307" s="159"/>
      <c r="T307" s="160"/>
      <c r="AT307" s="155" t="s">
        <v>168</v>
      </c>
      <c r="AU307" s="155" t="s">
        <v>86</v>
      </c>
      <c r="AV307" s="13" t="s">
        <v>86</v>
      </c>
      <c r="AW307" s="13" t="s">
        <v>3</v>
      </c>
      <c r="AX307" s="13" t="s">
        <v>84</v>
      </c>
      <c r="AY307" s="155" t="s">
        <v>159</v>
      </c>
    </row>
    <row r="308" spans="2:65" s="1" customFormat="1" ht="21.75" customHeight="1">
      <c r="B308" s="133"/>
      <c r="C308" s="134" t="s">
        <v>491</v>
      </c>
      <c r="D308" s="134" t="s">
        <v>161</v>
      </c>
      <c r="E308" s="135" t="s">
        <v>492</v>
      </c>
      <c r="F308" s="136" t="s">
        <v>493</v>
      </c>
      <c r="G308" s="137" t="s">
        <v>193</v>
      </c>
      <c r="H308" s="138">
        <v>54</v>
      </c>
      <c r="I308" s="139"/>
      <c r="J308" s="140">
        <f>ROUND(I308*H308,2)</f>
        <v>0</v>
      </c>
      <c r="K308" s="136" t="s">
        <v>165</v>
      </c>
      <c r="L308" s="32"/>
      <c r="M308" s="141" t="s">
        <v>1</v>
      </c>
      <c r="N308" s="142" t="s">
        <v>41</v>
      </c>
      <c r="P308" s="143">
        <f>O308*H308</f>
        <v>0</v>
      </c>
      <c r="Q308" s="143">
        <v>3.5999999999999999E-3</v>
      </c>
      <c r="R308" s="143">
        <f>Q308*H308</f>
        <v>0.19439999999999999</v>
      </c>
      <c r="S308" s="143">
        <v>0</v>
      </c>
      <c r="T308" s="144">
        <f>S308*H308</f>
        <v>0</v>
      </c>
      <c r="AR308" s="145" t="s">
        <v>166</v>
      </c>
      <c r="AT308" s="145" t="s">
        <v>161</v>
      </c>
      <c r="AU308" s="145" t="s">
        <v>86</v>
      </c>
      <c r="AY308" s="17" t="s">
        <v>159</v>
      </c>
      <c r="BE308" s="146">
        <f>IF(N308="základní",J308,0)</f>
        <v>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7" t="s">
        <v>84</v>
      </c>
      <c r="BK308" s="146">
        <f>ROUND(I308*H308,2)</f>
        <v>0</v>
      </c>
      <c r="BL308" s="17" t="s">
        <v>166</v>
      </c>
      <c r="BM308" s="145" t="s">
        <v>494</v>
      </c>
    </row>
    <row r="309" spans="2:65" s="11" customFormat="1" ht="22.9" customHeight="1">
      <c r="B309" s="121"/>
      <c r="D309" s="122" t="s">
        <v>75</v>
      </c>
      <c r="E309" s="131" t="s">
        <v>196</v>
      </c>
      <c r="F309" s="131" t="s">
        <v>495</v>
      </c>
      <c r="I309" s="124"/>
      <c r="J309" s="132">
        <f>BK309</f>
        <v>0</v>
      </c>
      <c r="L309" s="121"/>
      <c r="M309" s="126"/>
      <c r="P309" s="127">
        <f>SUM(P310:P348)</f>
        <v>0</v>
      </c>
      <c r="R309" s="127">
        <f>SUM(R310:R348)</f>
        <v>8.6792054400000023</v>
      </c>
      <c r="T309" s="128">
        <f>SUM(T310:T348)</f>
        <v>2.5779999999999998</v>
      </c>
      <c r="AR309" s="122" t="s">
        <v>84</v>
      </c>
      <c r="AT309" s="129" t="s">
        <v>75</v>
      </c>
      <c r="AU309" s="129" t="s">
        <v>84</v>
      </c>
      <c r="AY309" s="122" t="s">
        <v>159</v>
      </c>
      <c r="BK309" s="130">
        <f>SUM(BK310:BK348)</f>
        <v>0</v>
      </c>
    </row>
    <row r="310" spans="2:65" s="1" customFormat="1" ht="21.75" customHeight="1">
      <c r="B310" s="133"/>
      <c r="C310" s="134" t="s">
        <v>496</v>
      </c>
      <c r="D310" s="134" t="s">
        <v>161</v>
      </c>
      <c r="E310" s="135" t="s">
        <v>497</v>
      </c>
      <c r="F310" s="136" t="s">
        <v>498</v>
      </c>
      <c r="G310" s="137" t="s">
        <v>410</v>
      </c>
      <c r="H310" s="138">
        <v>3</v>
      </c>
      <c r="I310" s="139"/>
      <c r="J310" s="140">
        <f>ROUND(I310*H310,2)</f>
        <v>0</v>
      </c>
      <c r="K310" s="136" t="s">
        <v>1</v>
      </c>
      <c r="L310" s="32"/>
      <c r="M310" s="141" t="s">
        <v>1</v>
      </c>
      <c r="N310" s="142" t="s">
        <v>41</v>
      </c>
      <c r="P310" s="143">
        <f>O310*H310</f>
        <v>0</v>
      </c>
      <c r="Q310" s="143">
        <v>1.12181</v>
      </c>
      <c r="R310" s="143">
        <f>Q310*H310</f>
        <v>3.3654299999999999</v>
      </c>
      <c r="S310" s="143">
        <v>0</v>
      </c>
      <c r="T310" s="144">
        <f>S310*H310</f>
        <v>0</v>
      </c>
      <c r="AR310" s="145" t="s">
        <v>166</v>
      </c>
      <c r="AT310" s="145" t="s">
        <v>161</v>
      </c>
      <c r="AU310" s="145" t="s">
        <v>86</v>
      </c>
      <c r="AY310" s="17" t="s">
        <v>159</v>
      </c>
      <c r="BE310" s="146">
        <f>IF(N310="základní",J310,0)</f>
        <v>0</v>
      </c>
      <c r="BF310" s="146">
        <f>IF(N310="snížená",J310,0)</f>
        <v>0</v>
      </c>
      <c r="BG310" s="146">
        <f>IF(N310="zákl. přenesená",J310,0)</f>
        <v>0</v>
      </c>
      <c r="BH310" s="146">
        <f>IF(N310="sníž. přenesená",J310,0)</f>
        <v>0</v>
      </c>
      <c r="BI310" s="146">
        <f>IF(N310="nulová",J310,0)</f>
        <v>0</v>
      </c>
      <c r="BJ310" s="17" t="s">
        <v>84</v>
      </c>
      <c r="BK310" s="146">
        <f>ROUND(I310*H310,2)</f>
        <v>0</v>
      </c>
      <c r="BL310" s="17" t="s">
        <v>166</v>
      </c>
      <c r="BM310" s="145" t="s">
        <v>499</v>
      </c>
    </row>
    <row r="311" spans="2:65" s="1" customFormat="1" ht="24.2" customHeight="1">
      <c r="B311" s="133"/>
      <c r="C311" s="134" t="s">
        <v>500</v>
      </c>
      <c r="D311" s="134" t="s">
        <v>161</v>
      </c>
      <c r="E311" s="135" t="s">
        <v>501</v>
      </c>
      <c r="F311" s="136" t="s">
        <v>502</v>
      </c>
      <c r="G311" s="137" t="s">
        <v>193</v>
      </c>
      <c r="H311" s="138">
        <v>29</v>
      </c>
      <c r="I311" s="139"/>
      <c r="J311" s="140">
        <f>ROUND(I311*H311,2)</f>
        <v>0</v>
      </c>
      <c r="K311" s="136" t="s">
        <v>165</v>
      </c>
      <c r="L311" s="32"/>
      <c r="M311" s="141" t="s">
        <v>1</v>
      </c>
      <c r="N311" s="142" t="s">
        <v>41</v>
      </c>
      <c r="P311" s="143">
        <f>O311*H311</f>
        <v>0</v>
      </c>
      <c r="Q311" s="143">
        <v>2.7599999999999999E-3</v>
      </c>
      <c r="R311" s="143">
        <f>Q311*H311</f>
        <v>8.004E-2</v>
      </c>
      <c r="S311" s="143">
        <v>0</v>
      </c>
      <c r="T311" s="144">
        <f>S311*H311</f>
        <v>0</v>
      </c>
      <c r="AR311" s="145" t="s">
        <v>166</v>
      </c>
      <c r="AT311" s="145" t="s">
        <v>161</v>
      </c>
      <c r="AU311" s="145" t="s">
        <v>86</v>
      </c>
      <c r="AY311" s="17" t="s">
        <v>159</v>
      </c>
      <c r="BE311" s="146">
        <f>IF(N311="základní",J311,0)</f>
        <v>0</v>
      </c>
      <c r="BF311" s="146">
        <f>IF(N311="snížená",J311,0)</f>
        <v>0</v>
      </c>
      <c r="BG311" s="146">
        <f>IF(N311="zákl. přenesená",J311,0)</f>
        <v>0</v>
      </c>
      <c r="BH311" s="146">
        <f>IF(N311="sníž. přenesená",J311,0)</f>
        <v>0</v>
      </c>
      <c r="BI311" s="146">
        <f>IF(N311="nulová",J311,0)</f>
        <v>0</v>
      </c>
      <c r="BJ311" s="17" t="s">
        <v>84</v>
      </c>
      <c r="BK311" s="146">
        <f>ROUND(I311*H311,2)</f>
        <v>0</v>
      </c>
      <c r="BL311" s="17" t="s">
        <v>166</v>
      </c>
      <c r="BM311" s="145" t="s">
        <v>503</v>
      </c>
    </row>
    <row r="312" spans="2:65" s="13" customFormat="1" ht="11.25">
      <c r="B312" s="154"/>
      <c r="D312" s="148" t="s">
        <v>168</v>
      </c>
      <c r="E312" s="155" t="s">
        <v>1</v>
      </c>
      <c r="F312" s="156" t="s">
        <v>504</v>
      </c>
      <c r="H312" s="157">
        <v>29</v>
      </c>
      <c r="I312" s="158"/>
      <c r="L312" s="154"/>
      <c r="M312" s="159"/>
      <c r="T312" s="160"/>
      <c r="AT312" s="155" t="s">
        <v>168</v>
      </c>
      <c r="AU312" s="155" t="s">
        <v>86</v>
      </c>
      <c r="AV312" s="13" t="s">
        <v>86</v>
      </c>
      <c r="AW312" s="13" t="s">
        <v>32</v>
      </c>
      <c r="AX312" s="13" t="s">
        <v>84</v>
      </c>
      <c r="AY312" s="155" t="s">
        <v>159</v>
      </c>
    </row>
    <row r="313" spans="2:65" s="1" customFormat="1" ht="24.2" customHeight="1">
      <c r="B313" s="133"/>
      <c r="C313" s="134" t="s">
        <v>505</v>
      </c>
      <c r="D313" s="134" t="s">
        <v>161</v>
      </c>
      <c r="E313" s="135" t="s">
        <v>506</v>
      </c>
      <c r="F313" s="136" t="s">
        <v>507</v>
      </c>
      <c r="G313" s="137" t="s">
        <v>193</v>
      </c>
      <c r="H313" s="138">
        <v>1</v>
      </c>
      <c r="I313" s="139"/>
      <c r="J313" s="140">
        <f>ROUND(I313*H313,2)</f>
        <v>0</v>
      </c>
      <c r="K313" s="136" t="s">
        <v>165</v>
      </c>
      <c r="L313" s="32"/>
      <c r="M313" s="141" t="s">
        <v>1</v>
      </c>
      <c r="N313" s="142" t="s">
        <v>41</v>
      </c>
      <c r="P313" s="143">
        <f>O313*H313</f>
        <v>0</v>
      </c>
      <c r="Q313" s="143">
        <v>4.4000000000000003E-3</v>
      </c>
      <c r="R313" s="143">
        <f>Q313*H313</f>
        <v>4.4000000000000003E-3</v>
      </c>
      <c r="S313" s="143">
        <v>0</v>
      </c>
      <c r="T313" s="144">
        <f>S313*H313</f>
        <v>0</v>
      </c>
      <c r="AR313" s="145" t="s">
        <v>166</v>
      </c>
      <c r="AT313" s="145" t="s">
        <v>161</v>
      </c>
      <c r="AU313" s="145" t="s">
        <v>86</v>
      </c>
      <c r="AY313" s="17" t="s">
        <v>159</v>
      </c>
      <c r="BE313" s="146">
        <f>IF(N313="základní",J313,0)</f>
        <v>0</v>
      </c>
      <c r="BF313" s="146">
        <f>IF(N313="snížená",J313,0)</f>
        <v>0</v>
      </c>
      <c r="BG313" s="146">
        <f>IF(N313="zákl. přenesená",J313,0)</f>
        <v>0</v>
      </c>
      <c r="BH313" s="146">
        <f>IF(N313="sníž. přenesená",J313,0)</f>
        <v>0</v>
      </c>
      <c r="BI313" s="146">
        <f>IF(N313="nulová",J313,0)</f>
        <v>0</v>
      </c>
      <c r="BJ313" s="17" t="s">
        <v>84</v>
      </c>
      <c r="BK313" s="146">
        <f>ROUND(I313*H313,2)</f>
        <v>0</v>
      </c>
      <c r="BL313" s="17" t="s">
        <v>166</v>
      </c>
      <c r="BM313" s="145" t="s">
        <v>508</v>
      </c>
    </row>
    <row r="314" spans="2:65" s="1" customFormat="1" ht="24.2" customHeight="1">
      <c r="B314" s="133"/>
      <c r="C314" s="134" t="s">
        <v>509</v>
      </c>
      <c r="D314" s="134" t="s">
        <v>161</v>
      </c>
      <c r="E314" s="135" t="s">
        <v>510</v>
      </c>
      <c r="F314" s="136" t="s">
        <v>511</v>
      </c>
      <c r="G314" s="137" t="s">
        <v>213</v>
      </c>
      <c r="H314" s="138">
        <v>0.9</v>
      </c>
      <c r="I314" s="139"/>
      <c r="J314" s="140">
        <f>ROUND(I314*H314,2)</f>
        <v>0</v>
      </c>
      <c r="K314" s="136" t="s">
        <v>165</v>
      </c>
      <c r="L314" s="32"/>
      <c r="M314" s="141" t="s">
        <v>1</v>
      </c>
      <c r="N314" s="142" t="s">
        <v>41</v>
      </c>
      <c r="P314" s="143">
        <f>O314*H314</f>
        <v>0</v>
      </c>
      <c r="Q314" s="143">
        <v>0</v>
      </c>
      <c r="R314" s="143">
        <f>Q314*H314</f>
        <v>0</v>
      </c>
      <c r="S314" s="143">
        <v>1.92</v>
      </c>
      <c r="T314" s="144">
        <f>S314*H314</f>
        <v>1.728</v>
      </c>
      <c r="AR314" s="145" t="s">
        <v>166</v>
      </c>
      <c r="AT314" s="145" t="s">
        <v>161</v>
      </c>
      <c r="AU314" s="145" t="s">
        <v>86</v>
      </c>
      <c r="AY314" s="17" t="s">
        <v>159</v>
      </c>
      <c r="BE314" s="146">
        <f>IF(N314="základní",J314,0)</f>
        <v>0</v>
      </c>
      <c r="BF314" s="146">
        <f>IF(N314="snížená",J314,0)</f>
        <v>0</v>
      </c>
      <c r="BG314" s="146">
        <f>IF(N314="zákl. přenesená",J314,0)</f>
        <v>0</v>
      </c>
      <c r="BH314" s="146">
        <f>IF(N314="sníž. přenesená",J314,0)</f>
        <v>0</v>
      </c>
      <c r="BI314" s="146">
        <f>IF(N314="nulová",J314,0)</f>
        <v>0</v>
      </c>
      <c r="BJ314" s="17" t="s">
        <v>84</v>
      </c>
      <c r="BK314" s="146">
        <f>ROUND(I314*H314,2)</f>
        <v>0</v>
      </c>
      <c r="BL314" s="17" t="s">
        <v>166</v>
      </c>
      <c r="BM314" s="145" t="s">
        <v>512</v>
      </c>
    </row>
    <row r="315" spans="2:65" s="12" customFormat="1" ht="11.25">
      <c r="B315" s="147"/>
      <c r="D315" s="148" t="s">
        <v>168</v>
      </c>
      <c r="E315" s="149" t="s">
        <v>1</v>
      </c>
      <c r="F315" s="150" t="s">
        <v>513</v>
      </c>
      <c r="H315" s="149" t="s">
        <v>1</v>
      </c>
      <c r="I315" s="151"/>
      <c r="L315" s="147"/>
      <c r="M315" s="152"/>
      <c r="T315" s="153"/>
      <c r="AT315" s="149" t="s">
        <v>168</v>
      </c>
      <c r="AU315" s="149" t="s">
        <v>86</v>
      </c>
      <c r="AV315" s="12" t="s">
        <v>84</v>
      </c>
      <c r="AW315" s="12" t="s">
        <v>32</v>
      </c>
      <c r="AX315" s="12" t="s">
        <v>76</v>
      </c>
      <c r="AY315" s="149" t="s">
        <v>159</v>
      </c>
    </row>
    <row r="316" spans="2:65" s="13" customFormat="1" ht="11.25">
      <c r="B316" s="154"/>
      <c r="D316" s="148" t="s">
        <v>168</v>
      </c>
      <c r="E316" s="155" t="s">
        <v>1</v>
      </c>
      <c r="F316" s="156" t="s">
        <v>514</v>
      </c>
      <c r="H316" s="157">
        <v>0.9</v>
      </c>
      <c r="I316" s="158"/>
      <c r="L316" s="154"/>
      <c r="M316" s="159"/>
      <c r="T316" s="160"/>
      <c r="AT316" s="155" t="s">
        <v>168</v>
      </c>
      <c r="AU316" s="155" t="s">
        <v>86</v>
      </c>
      <c r="AV316" s="13" t="s">
        <v>86</v>
      </c>
      <c r="AW316" s="13" t="s">
        <v>32</v>
      </c>
      <c r="AX316" s="13" t="s">
        <v>84</v>
      </c>
      <c r="AY316" s="155" t="s">
        <v>159</v>
      </c>
    </row>
    <row r="317" spans="2:65" s="1" customFormat="1" ht="24.2" customHeight="1">
      <c r="B317" s="133"/>
      <c r="C317" s="134" t="s">
        <v>515</v>
      </c>
      <c r="D317" s="134" t="s">
        <v>161</v>
      </c>
      <c r="E317" s="135" t="s">
        <v>516</v>
      </c>
      <c r="F317" s="136" t="s">
        <v>517</v>
      </c>
      <c r="G317" s="137" t="s">
        <v>410</v>
      </c>
      <c r="H317" s="138">
        <v>1</v>
      </c>
      <c r="I317" s="139"/>
      <c r="J317" s="140">
        <f t="shared" ref="J317:J339" si="0">ROUND(I317*H317,2)</f>
        <v>0</v>
      </c>
      <c r="K317" s="136" t="s">
        <v>165</v>
      </c>
      <c r="L317" s="32"/>
      <c r="M317" s="141" t="s">
        <v>1</v>
      </c>
      <c r="N317" s="142" t="s">
        <v>41</v>
      </c>
      <c r="P317" s="143">
        <f t="shared" ref="P317:P339" si="1">O317*H317</f>
        <v>0</v>
      </c>
      <c r="Q317" s="143">
        <v>0.10863</v>
      </c>
      <c r="R317" s="143">
        <f t="shared" ref="R317:R339" si="2">Q317*H317</f>
        <v>0.10863</v>
      </c>
      <c r="S317" s="143">
        <v>0</v>
      </c>
      <c r="T317" s="144">
        <f t="shared" ref="T317:T339" si="3">S317*H317</f>
        <v>0</v>
      </c>
      <c r="AR317" s="145" t="s">
        <v>166</v>
      </c>
      <c r="AT317" s="145" t="s">
        <v>161</v>
      </c>
      <c r="AU317" s="145" t="s">
        <v>86</v>
      </c>
      <c r="AY317" s="17" t="s">
        <v>159</v>
      </c>
      <c r="BE317" s="146">
        <f t="shared" ref="BE317:BE339" si="4">IF(N317="základní",J317,0)</f>
        <v>0</v>
      </c>
      <c r="BF317" s="146">
        <f t="shared" ref="BF317:BF339" si="5">IF(N317="snížená",J317,0)</f>
        <v>0</v>
      </c>
      <c r="BG317" s="146">
        <f t="shared" ref="BG317:BG339" si="6">IF(N317="zákl. přenesená",J317,0)</f>
        <v>0</v>
      </c>
      <c r="BH317" s="146">
        <f t="shared" ref="BH317:BH339" si="7">IF(N317="sníž. přenesená",J317,0)</f>
        <v>0</v>
      </c>
      <c r="BI317" s="146">
        <f t="shared" ref="BI317:BI339" si="8">IF(N317="nulová",J317,0)</f>
        <v>0</v>
      </c>
      <c r="BJ317" s="17" t="s">
        <v>84</v>
      </c>
      <c r="BK317" s="146">
        <f t="shared" ref="BK317:BK339" si="9">ROUND(I317*H317,2)</f>
        <v>0</v>
      </c>
      <c r="BL317" s="17" t="s">
        <v>166</v>
      </c>
      <c r="BM317" s="145" t="s">
        <v>518</v>
      </c>
    </row>
    <row r="318" spans="2:65" s="1" customFormat="1" ht="24.2" customHeight="1">
      <c r="B318" s="133"/>
      <c r="C318" s="134" t="s">
        <v>519</v>
      </c>
      <c r="D318" s="134" t="s">
        <v>161</v>
      </c>
      <c r="E318" s="135" t="s">
        <v>520</v>
      </c>
      <c r="F318" s="136" t="s">
        <v>521</v>
      </c>
      <c r="G318" s="137" t="s">
        <v>410</v>
      </c>
      <c r="H318" s="138">
        <v>1</v>
      </c>
      <c r="I318" s="139"/>
      <c r="J318" s="140">
        <f t="shared" si="0"/>
        <v>0</v>
      </c>
      <c r="K318" s="136" t="s">
        <v>165</v>
      </c>
      <c r="L318" s="32"/>
      <c r="M318" s="141" t="s">
        <v>1</v>
      </c>
      <c r="N318" s="142" t="s">
        <v>41</v>
      </c>
      <c r="P318" s="143">
        <f t="shared" si="1"/>
        <v>0</v>
      </c>
      <c r="Q318" s="143">
        <v>2.4240000000000001E-2</v>
      </c>
      <c r="R318" s="143">
        <f t="shared" si="2"/>
        <v>2.4240000000000001E-2</v>
      </c>
      <c r="S318" s="143">
        <v>0</v>
      </c>
      <c r="T318" s="144">
        <f t="shared" si="3"/>
        <v>0</v>
      </c>
      <c r="AR318" s="145" t="s">
        <v>166</v>
      </c>
      <c r="AT318" s="145" t="s">
        <v>161</v>
      </c>
      <c r="AU318" s="145" t="s">
        <v>86</v>
      </c>
      <c r="AY318" s="17" t="s">
        <v>159</v>
      </c>
      <c r="BE318" s="146">
        <f t="shared" si="4"/>
        <v>0</v>
      </c>
      <c r="BF318" s="146">
        <f t="shared" si="5"/>
        <v>0</v>
      </c>
      <c r="BG318" s="146">
        <f t="shared" si="6"/>
        <v>0</v>
      </c>
      <c r="BH318" s="146">
        <f t="shared" si="7"/>
        <v>0</v>
      </c>
      <c r="BI318" s="146">
        <f t="shared" si="8"/>
        <v>0</v>
      </c>
      <c r="BJ318" s="17" t="s">
        <v>84</v>
      </c>
      <c r="BK318" s="146">
        <f t="shared" si="9"/>
        <v>0</v>
      </c>
      <c r="BL318" s="17" t="s">
        <v>166</v>
      </c>
      <c r="BM318" s="145" t="s">
        <v>522</v>
      </c>
    </row>
    <row r="319" spans="2:65" s="1" customFormat="1" ht="24.2" customHeight="1">
      <c r="B319" s="133"/>
      <c r="C319" s="134" t="s">
        <v>523</v>
      </c>
      <c r="D319" s="134" t="s">
        <v>161</v>
      </c>
      <c r="E319" s="135" t="s">
        <v>524</v>
      </c>
      <c r="F319" s="136" t="s">
        <v>525</v>
      </c>
      <c r="G319" s="137" t="s">
        <v>410</v>
      </c>
      <c r="H319" s="138">
        <v>1</v>
      </c>
      <c r="I319" s="139"/>
      <c r="J319" s="140">
        <f t="shared" si="0"/>
        <v>0</v>
      </c>
      <c r="K319" s="136" t="s">
        <v>165</v>
      </c>
      <c r="L319" s="32"/>
      <c r="M319" s="141" t="s">
        <v>1</v>
      </c>
      <c r="N319" s="142" t="s">
        <v>41</v>
      </c>
      <c r="P319" s="143">
        <f t="shared" si="1"/>
        <v>0</v>
      </c>
      <c r="Q319" s="143">
        <v>0</v>
      </c>
      <c r="R319" s="143">
        <f t="shared" si="2"/>
        <v>0</v>
      </c>
      <c r="S319" s="143">
        <v>0</v>
      </c>
      <c r="T319" s="144">
        <f t="shared" si="3"/>
        <v>0</v>
      </c>
      <c r="AR319" s="145" t="s">
        <v>166</v>
      </c>
      <c r="AT319" s="145" t="s">
        <v>161</v>
      </c>
      <c r="AU319" s="145" t="s">
        <v>86</v>
      </c>
      <c r="AY319" s="17" t="s">
        <v>159</v>
      </c>
      <c r="BE319" s="146">
        <f t="shared" si="4"/>
        <v>0</v>
      </c>
      <c r="BF319" s="146">
        <f t="shared" si="5"/>
        <v>0</v>
      </c>
      <c r="BG319" s="146">
        <f t="shared" si="6"/>
        <v>0</v>
      </c>
      <c r="BH319" s="146">
        <f t="shared" si="7"/>
        <v>0</v>
      </c>
      <c r="BI319" s="146">
        <f t="shared" si="8"/>
        <v>0</v>
      </c>
      <c r="BJ319" s="17" t="s">
        <v>84</v>
      </c>
      <c r="BK319" s="146">
        <f t="shared" si="9"/>
        <v>0</v>
      </c>
      <c r="BL319" s="17" t="s">
        <v>166</v>
      </c>
      <c r="BM319" s="145" t="s">
        <v>526</v>
      </c>
    </row>
    <row r="320" spans="2:65" s="1" customFormat="1" ht="33" customHeight="1">
      <c r="B320" s="133"/>
      <c r="C320" s="134" t="s">
        <v>527</v>
      </c>
      <c r="D320" s="134" t="s">
        <v>161</v>
      </c>
      <c r="E320" s="135" t="s">
        <v>528</v>
      </c>
      <c r="F320" s="136" t="s">
        <v>529</v>
      </c>
      <c r="G320" s="137" t="s">
        <v>410</v>
      </c>
      <c r="H320" s="138">
        <v>1</v>
      </c>
      <c r="I320" s="139"/>
      <c r="J320" s="140">
        <f t="shared" si="0"/>
        <v>0</v>
      </c>
      <c r="K320" s="136" t="s">
        <v>165</v>
      </c>
      <c r="L320" s="32"/>
      <c r="M320" s="141" t="s">
        <v>1</v>
      </c>
      <c r="N320" s="142" t="s">
        <v>41</v>
      </c>
      <c r="P320" s="143">
        <f t="shared" si="1"/>
        <v>0</v>
      </c>
      <c r="Q320" s="143">
        <v>0.42115999999999998</v>
      </c>
      <c r="R320" s="143">
        <f t="shared" si="2"/>
        <v>0.42115999999999998</v>
      </c>
      <c r="S320" s="143">
        <v>0</v>
      </c>
      <c r="T320" s="144">
        <f t="shared" si="3"/>
        <v>0</v>
      </c>
      <c r="AR320" s="145" t="s">
        <v>166</v>
      </c>
      <c r="AT320" s="145" t="s">
        <v>161</v>
      </c>
      <c r="AU320" s="145" t="s">
        <v>86</v>
      </c>
      <c r="AY320" s="17" t="s">
        <v>159</v>
      </c>
      <c r="BE320" s="146">
        <f t="shared" si="4"/>
        <v>0</v>
      </c>
      <c r="BF320" s="146">
        <f t="shared" si="5"/>
        <v>0</v>
      </c>
      <c r="BG320" s="146">
        <f t="shared" si="6"/>
        <v>0</v>
      </c>
      <c r="BH320" s="146">
        <f t="shared" si="7"/>
        <v>0</v>
      </c>
      <c r="BI320" s="146">
        <f t="shared" si="8"/>
        <v>0</v>
      </c>
      <c r="BJ320" s="17" t="s">
        <v>84</v>
      </c>
      <c r="BK320" s="146">
        <f t="shared" si="9"/>
        <v>0</v>
      </c>
      <c r="BL320" s="17" t="s">
        <v>166</v>
      </c>
      <c r="BM320" s="145" t="s">
        <v>530</v>
      </c>
    </row>
    <row r="321" spans="2:65" s="1" customFormat="1" ht="24.2" customHeight="1">
      <c r="B321" s="133"/>
      <c r="C321" s="134" t="s">
        <v>531</v>
      </c>
      <c r="D321" s="134" t="s">
        <v>161</v>
      </c>
      <c r="E321" s="135" t="s">
        <v>532</v>
      </c>
      <c r="F321" s="136" t="s">
        <v>533</v>
      </c>
      <c r="G321" s="137" t="s">
        <v>410</v>
      </c>
      <c r="H321" s="138">
        <v>1</v>
      </c>
      <c r="I321" s="139"/>
      <c r="J321" s="140">
        <f t="shared" si="0"/>
        <v>0</v>
      </c>
      <c r="K321" s="136" t="s">
        <v>165</v>
      </c>
      <c r="L321" s="32"/>
      <c r="M321" s="141" t="s">
        <v>1</v>
      </c>
      <c r="N321" s="142" t="s">
        <v>41</v>
      </c>
      <c r="P321" s="143">
        <f t="shared" si="1"/>
        <v>0</v>
      </c>
      <c r="Q321" s="143">
        <v>0.16374</v>
      </c>
      <c r="R321" s="143">
        <f t="shared" si="2"/>
        <v>0.16374</v>
      </c>
      <c r="S321" s="143">
        <v>0</v>
      </c>
      <c r="T321" s="144">
        <f t="shared" si="3"/>
        <v>0</v>
      </c>
      <c r="AR321" s="145" t="s">
        <v>166</v>
      </c>
      <c r="AT321" s="145" t="s">
        <v>161</v>
      </c>
      <c r="AU321" s="145" t="s">
        <v>86</v>
      </c>
      <c r="AY321" s="17" t="s">
        <v>159</v>
      </c>
      <c r="BE321" s="146">
        <f t="shared" si="4"/>
        <v>0</v>
      </c>
      <c r="BF321" s="146">
        <f t="shared" si="5"/>
        <v>0</v>
      </c>
      <c r="BG321" s="146">
        <f t="shared" si="6"/>
        <v>0</v>
      </c>
      <c r="BH321" s="146">
        <f t="shared" si="7"/>
        <v>0</v>
      </c>
      <c r="BI321" s="146">
        <f t="shared" si="8"/>
        <v>0</v>
      </c>
      <c r="BJ321" s="17" t="s">
        <v>84</v>
      </c>
      <c r="BK321" s="146">
        <f t="shared" si="9"/>
        <v>0</v>
      </c>
      <c r="BL321" s="17" t="s">
        <v>166</v>
      </c>
      <c r="BM321" s="145" t="s">
        <v>534</v>
      </c>
    </row>
    <row r="322" spans="2:65" s="1" customFormat="1" ht="24.2" customHeight="1">
      <c r="B322" s="133"/>
      <c r="C322" s="134" t="s">
        <v>535</v>
      </c>
      <c r="D322" s="134" t="s">
        <v>161</v>
      </c>
      <c r="E322" s="135" t="s">
        <v>536</v>
      </c>
      <c r="F322" s="136" t="s">
        <v>537</v>
      </c>
      <c r="G322" s="137" t="s">
        <v>410</v>
      </c>
      <c r="H322" s="138">
        <v>1</v>
      </c>
      <c r="I322" s="139"/>
      <c r="J322" s="140">
        <f t="shared" si="0"/>
        <v>0</v>
      </c>
      <c r="K322" s="136" t="s">
        <v>165</v>
      </c>
      <c r="L322" s="32"/>
      <c r="M322" s="141" t="s">
        <v>1</v>
      </c>
      <c r="N322" s="142" t="s">
        <v>41</v>
      </c>
      <c r="P322" s="143">
        <f t="shared" si="1"/>
        <v>0</v>
      </c>
      <c r="Q322" s="143">
        <v>8.2309999999999994E-2</v>
      </c>
      <c r="R322" s="143">
        <f t="shared" si="2"/>
        <v>8.2309999999999994E-2</v>
      </c>
      <c r="S322" s="143">
        <v>0</v>
      </c>
      <c r="T322" s="144">
        <f t="shared" si="3"/>
        <v>0</v>
      </c>
      <c r="AR322" s="145" t="s">
        <v>166</v>
      </c>
      <c r="AT322" s="145" t="s">
        <v>161</v>
      </c>
      <c r="AU322" s="145" t="s">
        <v>86</v>
      </c>
      <c r="AY322" s="17" t="s">
        <v>159</v>
      </c>
      <c r="BE322" s="146">
        <f t="shared" si="4"/>
        <v>0</v>
      </c>
      <c r="BF322" s="146">
        <f t="shared" si="5"/>
        <v>0</v>
      </c>
      <c r="BG322" s="146">
        <f t="shared" si="6"/>
        <v>0</v>
      </c>
      <c r="BH322" s="146">
        <f t="shared" si="7"/>
        <v>0</v>
      </c>
      <c r="BI322" s="146">
        <f t="shared" si="8"/>
        <v>0</v>
      </c>
      <c r="BJ322" s="17" t="s">
        <v>84</v>
      </c>
      <c r="BK322" s="146">
        <f t="shared" si="9"/>
        <v>0</v>
      </c>
      <c r="BL322" s="17" t="s">
        <v>166</v>
      </c>
      <c r="BM322" s="145" t="s">
        <v>538</v>
      </c>
    </row>
    <row r="323" spans="2:65" s="1" customFormat="1" ht="24.2" customHeight="1">
      <c r="B323" s="133"/>
      <c r="C323" s="134" t="s">
        <v>539</v>
      </c>
      <c r="D323" s="134" t="s">
        <v>161</v>
      </c>
      <c r="E323" s="135" t="s">
        <v>540</v>
      </c>
      <c r="F323" s="136" t="s">
        <v>541</v>
      </c>
      <c r="G323" s="137" t="s">
        <v>410</v>
      </c>
      <c r="H323" s="138">
        <v>1</v>
      </c>
      <c r="I323" s="139"/>
      <c r="J323" s="140">
        <f t="shared" si="0"/>
        <v>0</v>
      </c>
      <c r="K323" s="136" t="s">
        <v>165</v>
      </c>
      <c r="L323" s="32"/>
      <c r="M323" s="141" t="s">
        <v>1</v>
      </c>
      <c r="N323" s="142" t="s">
        <v>41</v>
      </c>
      <c r="P323" s="143">
        <f t="shared" si="1"/>
        <v>0</v>
      </c>
      <c r="Q323" s="143">
        <v>0</v>
      </c>
      <c r="R323" s="143">
        <f t="shared" si="2"/>
        <v>0</v>
      </c>
      <c r="S323" s="143">
        <v>0</v>
      </c>
      <c r="T323" s="144">
        <f t="shared" si="3"/>
        <v>0</v>
      </c>
      <c r="AR323" s="145" t="s">
        <v>166</v>
      </c>
      <c r="AT323" s="145" t="s">
        <v>161</v>
      </c>
      <c r="AU323" s="145" t="s">
        <v>86</v>
      </c>
      <c r="AY323" s="17" t="s">
        <v>159</v>
      </c>
      <c r="BE323" s="146">
        <f t="shared" si="4"/>
        <v>0</v>
      </c>
      <c r="BF323" s="146">
        <f t="shared" si="5"/>
        <v>0</v>
      </c>
      <c r="BG323" s="146">
        <f t="shared" si="6"/>
        <v>0</v>
      </c>
      <c r="BH323" s="146">
        <f t="shared" si="7"/>
        <v>0</v>
      </c>
      <c r="BI323" s="146">
        <f t="shared" si="8"/>
        <v>0</v>
      </c>
      <c r="BJ323" s="17" t="s">
        <v>84</v>
      </c>
      <c r="BK323" s="146">
        <f t="shared" si="9"/>
        <v>0</v>
      </c>
      <c r="BL323" s="17" t="s">
        <v>166</v>
      </c>
      <c r="BM323" s="145" t="s">
        <v>542</v>
      </c>
    </row>
    <row r="324" spans="2:65" s="1" customFormat="1" ht="33" customHeight="1">
      <c r="B324" s="133"/>
      <c r="C324" s="134" t="s">
        <v>543</v>
      </c>
      <c r="D324" s="134" t="s">
        <v>161</v>
      </c>
      <c r="E324" s="135" t="s">
        <v>544</v>
      </c>
      <c r="F324" s="136" t="s">
        <v>545</v>
      </c>
      <c r="G324" s="137" t="s">
        <v>410</v>
      </c>
      <c r="H324" s="138">
        <v>1</v>
      </c>
      <c r="I324" s="139"/>
      <c r="J324" s="140">
        <f t="shared" si="0"/>
        <v>0</v>
      </c>
      <c r="K324" s="136" t="s">
        <v>165</v>
      </c>
      <c r="L324" s="32"/>
      <c r="M324" s="141" t="s">
        <v>1</v>
      </c>
      <c r="N324" s="142" t="s">
        <v>41</v>
      </c>
      <c r="P324" s="143">
        <f t="shared" si="1"/>
        <v>0</v>
      </c>
      <c r="Q324" s="143">
        <v>0.44741999999999998</v>
      </c>
      <c r="R324" s="143">
        <f t="shared" si="2"/>
        <v>0.44741999999999998</v>
      </c>
      <c r="S324" s="143">
        <v>0</v>
      </c>
      <c r="T324" s="144">
        <f t="shared" si="3"/>
        <v>0</v>
      </c>
      <c r="AR324" s="145" t="s">
        <v>166</v>
      </c>
      <c r="AT324" s="145" t="s">
        <v>161</v>
      </c>
      <c r="AU324" s="145" t="s">
        <v>86</v>
      </c>
      <c r="AY324" s="17" t="s">
        <v>159</v>
      </c>
      <c r="BE324" s="146">
        <f t="shared" si="4"/>
        <v>0</v>
      </c>
      <c r="BF324" s="146">
        <f t="shared" si="5"/>
        <v>0</v>
      </c>
      <c r="BG324" s="146">
        <f t="shared" si="6"/>
        <v>0</v>
      </c>
      <c r="BH324" s="146">
        <f t="shared" si="7"/>
        <v>0</v>
      </c>
      <c r="BI324" s="146">
        <f t="shared" si="8"/>
        <v>0</v>
      </c>
      <c r="BJ324" s="17" t="s">
        <v>84</v>
      </c>
      <c r="BK324" s="146">
        <f t="shared" si="9"/>
        <v>0</v>
      </c>
      <c r="BL324" s="17" t="s">
        <v>166</v>
      </c>
      <c r="BM324" s="145" t="s">
        <v>546</v>
      </c>
    </row>
    <row r="325" spans="2:65" s="1" customFormat="1" ht="24.2" customHeight="1">
      <c r="B325" s="133"/>
      <c r="C325" s="175" t="s">
        <v>547</v>
      </c>
      <c r="D325" s="175" t="s">
        <v>324</v>
      </c>
      <c r="E325" s="176" t="s">
        <v>548</v>
      </c>
      <c r="F325" s="177" t="s">
        <v>549</v>
      </c>
      <c r="G325" s="178" t="s">
        <v>410</v>
      </c>
      <c r="H325" s="179">
        <v>1</v>
      </c>
      <c r="I325" s="180"/>
      <c r="J325" s="181">
        <f t="shared" si="0"/>
        <v>0</v>
      </c>
      <c r="K325" s="177" t="s">
        <v>165</v>
      </c>
      <c r="L325" s="182"/>
      <c r="M325" s="183" t="s">
        <v>1</v>
      </c>
      <c r="N325" s="184" t="s">
        <v>41</v>
      </c>
      <c r="P325" s="143">
        <f t="shared" si="1"/>
        <v>0</v>
      </c>
      <c r="Q325" s="143">
        <v>3.2000000000000002E-3</v>
      </c>
      <c r="R325" s="143">
        <f t="shared" si="2"/>
        <v>3.2000000000000002E-3</v>
      </c>
      <c r="S325" s="143">
        <v>0</v>
      </c>
      <c r="T325" s="144">
        <f t="shared" si="3"/>
        <v>0</v>
      </c>
      <c r="AR325" s="145" t="s">
        <v>196</v>
      </c>
      <c r="AT325" s="145" t="s">
        <v>324</v>
      </c>
      <c r="AU325" s="145" t="s">
        <v>86</v>
      </c>
      <c r="AY325" s="17" t="s">
        <v>159</v>
      </c>
      <c r="BE325" s="146">
        <f t="shared" si="4"/>
        <v>0</v>
      </c>
      <c r="BF325" s="146">
        <f t="shared" si="5"/>
        <v>0</v>
      </c>
      <c r="BG325" s="146">
        <f t="shared" si="6"/>
        <v>0</v>
      </c>
      <c r="BH325" s="146">
        <f t="shared" si="7"/>
        <v>0</v>
      </c>
      <c r="BI325" s="146">
        <f t="shared" si="8"/>
        <v>0</v>
      </c>
      <c r="BJ325" s="17" t="s">
        <v>84</v>
      </c>
      <c r="BK325" s="146">
        <f t="shared" si="9"/>
        <v>0</v>
      </c>
      <c r="BL325" s="17" t="s">
        <v>166</v>
      </c>
      <c r="BM325" s="145" t="s">
        <v>550</v>
      </c>
    </row>
    <row r="326" spans="2:65" s="1" customFormat="1" ht="16.5" customHeight="1">
      <c r="B326" s="133"/>
      <c r="C326" s="175" t="s">
        <v>551</v>
      </c>
      <c r="D326" s="175" t="s">
        <v>324</v>
      </c>
      <c r="E326" s="176" t="s">
        <v>552</v>
      </c>
      <c r="F326" s="177" t="s">
        <v>553</v>
      </c>
      <c r="G326" s="178" t="s">
        <v>410</v>
      </c>
      <c r="H326" s="179">
        <v>1</v>
      </c>
      <c r="I326" s="180"/>
      <c r="J326" s="181">
        <f t="shared" si="0"/>
        <v>0</v>
      </c>
      <c r="K326" s="177" t="s">
        <v>1</v>
      </c>
      <c r="L326" s="182"/>
      <c r="M326" s="183" t="s">
        <v>1</v>
      </c>
      <c r="N326" s="184" t="s">
        <v>41</v>
      </c>
      <c r="P326" s="143">
        <f t="shared" si="1"/>
        <v>0</v>
      </c>
      <c r="Q326" s="143">
        <v>2.0999999999999999E-3</v>
      </c>
      <c r="R326" s="143">
        <f t="shared" si="2"/>
        <v>2.0999999999999999E-3</v>
      </c>
      <c r="S326" s="143">
        <v>0</v>
      </c>
      <c r="T326" s="144">
        <f t="shared" si="3"/>
        <v>0</v>
      </c>
      <c r="AR326" s="145" t="s">
        <v>196</v>
      </c>
      <c r="AT326" s="145" t="s">
        <v>324</v>
      </c>
      <c r="AU326" s="145" t="s">
        <v>86</v>
      </c>
      <c r="AY326" s="17" t="s">
        <v>159</v>
      </c>
      <c r="BE326" s="146">
        <f t="shared" si="4"/>
        <v>0</v>
      </c>
      <c r="BF326" s="146">
        <f t="shared" si="5"/>
        <v>0</v>
      </c>
      <c r="BG326" s="146">
        <f t="shared" si="6"/>
        <v>0</v>
      </c>
      <c r="BH326" s="146">
        <f t="shared" si="7"/>
        <v>0</v>
      </c>
      <c r="BI326" s="146">
        <f t="shared" si="8"/>
        <v>0</v>
      </c>
      <c r="BJ326" s="17" t="s">
        <v>84</v>
      </c>
      <c r="BK326" s="146">
        <f t="shared" si="9"/>
        <v>0</v>
      </c>
      <c r="BL326" s="17" t="s">
        <v>166</v>
      </c>
      <c r="BM326" s="145" t="s">
        <v>554</v>
      </c>
    </row>
    <row r="327" spans="2:65" s="1" customFormat="1" ht="24.2" customHeight="1">
      <c r="B327" s="133"/>
      <c r="C327" s="134" t="s">
        <v>555</v>
      </c>
      <c r="D327" s="134" t="s">
        <v>161</v>
      </c>
      <c r="E327" s="135" t="s">
        <v>556</v>
      </c>
      <c r="F327" s="136" t="s">
        <v>557</v>
      </c>
      <c r="G327" s="137" t="s">
        <v>410</v>
      </c>
      <c r="H327" s="138">
        <v>4</v>
      </c>
      <c r="I327" s="139"/>
      <c r="J327" s="140">
        <f t="shared" si="0"/>
        <v>0</v>
      </c>
      <c r="K327" s="136" t="s">
        <v>165</v>
      </c>
      <c r="L327" s="32"/>
      <c r="M327" s="141" t="s">
        <v>1</v>
      </c>
      <c r="N327" s="142" t="s">
        <v>41</v>
      </c>
      <c r="P327" s="143">
        <f t="shared" si="1"/>
        <v>0</v>
      </c>
      <c r="Q327" s="143">
        <v>0.12422</v>
      </c>
      <c r="R327" s="143">
        <f t="shared" si="2"/>
        <v>0.49687999999999999</v>
      </c>
      <c r="S327" s="143">
        <v>0</v>
      </c>
      <c r="T327" s="144">
        <f t="shared" si="3"/>
        <v>0</v>
      </c>
      <c r="AR327" s="145" t="s">
        <v>166</v>
      </c>
      <c r="AT327" s="145" t="s">
        <v>161</v>
      </c>
      <c r="AU327" s="145" t="s">
        <v>86</v>
      </c>
      <c r="AY327" s="17" t="s">
        <v>159</v>
      </c>
      <c r="BE327" s="146">
        <f t="shared" si="4"/>
        <v>0</v>
      </c>
      <c r="BF327" s="146">
        <f t="shared" si="5"/>
        <v>0</v>
      </c>
      <c r="BG327" s="146">
        <f t="shared" si="6"/>
        <v>0</v>
      </c>
      <c r="BH327" s="146">
        <f t="shared" si="7"/>
        <v>0</v>
      </c>
      <c r="BI327" s="146">
        <f t="shared" si="8"/>
        <v>0</v>
      </c>
      <c r="BJ327" s="17" t="s">
        <v>84</v>
      </c>
      <c r="BK327" s="146">
        <f t="shared" si="9"/>
        <v>0</v>
      </c>
      <c r="BL327" s="17" t="s">
        <v>166</v>
      </c>
      <c r="BM327" s="145" t="s">
        <v>558</v>
      </c>
    </row>
    <row r="328" spans="2:65" s="1" customFormat="1" ht="24.2" customHeight="1">
      <c r="B328" s="133"/>
      <c r="C328" s="175" t="s">
        <v>559</v>
      </c>
      <c r="D328" s="175" t="s">
        <v>324</v>
      </c>
      <c r="E328" s="176" t="s">
        <v>560</v>
      </c>
      <c r="F328" s="177" t="s">
        <v>561</v>
      </c>
      <c r="G328" s="178" t="s">
        <v>410</v>
      </c>
      <c r="H328" s="179">
        <v>4</v>
      </c>
      <c r="I328" s="180"/>
      <c r="J328" s="181">
        <f t="shared" si="0"/>
        <v>0</v>
      </c>
      <c r="K328" s="177" t="s">
        <v>165</v>
      </c>
      <c r="L328" s="182"/>
      <c r="M328" s="183" t="s">
        <v>1</v>
      </c>
      <c r="N328" s="184" t="s">
        <v>41</v>
      </c>
      <c r="P328" s="143">
        <f t="shared" si="1"/>
        <v>0</v>
      </c>
      <c r="Q328" s="143">
        <v>7.1999999999999995E-2</v>
      </c>
      <c r="R328" s="143">
        <f t="shared" si="2"/>
        <v>0.28799999999999998</v>
      </c>
      <c r="S328" s="143">
        <v>0</v>
      </c>
      <c r="T328" s="144">
        <f t="shared" si="3"/>
        <v>0</v>
      </c>
      <c r="AR328" s="145" t="s">
        <v>196</v>
      </c>
      <c r="AT328" s="145" t="s">
        <v>324</v>
      </c>
      <c r="AU328" s="145" t="s">
        <v>86</v>
      </c>
      <c r="AY328" s="17" t="s">
        <v>159</v>
      </c>
      <c r="BE328" s="146">
        <f t="shared" si="4"/>
        <v>0</v>
      </c>
      <c r="BF328" s="146">
        <f t="shared" si="5"/>
        <v>0</v>
      </c>
      <c r="BG328" s="146">
        <f t="shared" si="6"/>
        <v>0</v>
      </c>
      <c r="BH328" s="146">
        <f t="shared" si="7"/>
        <v>0</v>
      </c>
      <c r="BI328" s="146">
        <f t="shared" si="8"/>
        <v>0</v>
      </c>
      <c r="BJ328" s="17" t="s">
        <v>84</v>
      </c>
      <c r="BK328" s="146">
        <f t="shared" si="9"/>
        <v>0</v>
      </c>
      <c r="BL328" s="17" t="s">
        <v>166</v>
      </c>
      <c r="BM328" s="145" t="s">
        <v>562</v>
      </c>
    </row>
    <row r="329" spans="2:65" s="1" customFormat="1" ht="24.2" customHeight="1">
      <c r="B329" s="133"/>
      <c r="C329" s="134" t="s">
        <v>563</v>
      </c>
      <c r="D329" s="134" t="s">
        <v>161</v>
      </c>
      <c r="E329" s="135" t="s">
        <v>564</v>
      </c>
      <c r="F329" s="136" t="s">
        <v>565</v>
      </c>
      <c r="G329" s="137" t="s">
        <v>410</v>
      </c>
      <c r="H329" s="138">
        <v>2</v>
      </c>
      <c r="I329" s="139"/>
      <c r="J329" s="140">
        <f t="shared" si="0"/>
        <v>0</v>
      </c>
      <c r="K329" s="136" t="s">
        <v>165</v>
      </c>
      <c r="L329" s="32"/>
      <c r="M329" s="141" t="s">
        <v>1</v>
      </c>
      <c r="N329" s="142" t="s">
        <v>41</v>
      </c>
      <c r="P329" s="143">
        <f t="shared" si="1"/>
        <v>0</v>
      </c>
      <c r="Q329" s="143">
        <v>2.972E-2</v>
      </c>
      <c r="R329" s="143">
        <f t="shared" si="2"/>
        <v>5.944E-2</v>
      </c>
      <c r="S329" s="143">
        <v>0</v>
      </c>
      <c r="T329" s="144">
        <f t="shared" si="3"/>
        <v>0</v>
      </c>
      <c r="AR329" s="145" t="s">
        <v>166</v>
      </c>
      <c r="AT329" s="145" t="s">
        <v>161</v>
      </c>
      <c r="AU329" s="145" t="s">
        <v>86</v>
      </c>
      <c r="AY329" s="17" t="s">
        <v>159</v>
      </c>
      <c r="BE329" s="146">
        <f t="shared" si="4"/>
        <v>0</v>
      </c>
      <c r="BF329" s="146">
        <f t="shared" si="5"/>
        <v>0</v>
      </c>
      <c r="BG329" s="146">
        <f t="shared" si="6"/>
        <v>0</v>
      </c>
      <c r="BH329" s="146">
        <f t="shared" si="7"/>
        <v>0</v>
      </c>
      <c r="BI329" s="146">
        <f t="shared" si="8"/>
        <v>0</v>
      </c>
      <c r="BJ329" s="17" t="s">
        <v>84</v>
      </c>
      <c r="BK329" s="146">
        <f t="shared" si="9"/>
        <v>0</v>
      </c>
      <c r="BL329" s="17" t="s">
        <v>166</v>
      </c>
      <c r="BM329" s="145" t="s">
        <v>566</v>
      </c>
    </row>
    <row r="330" spans="2:65" s="1" customFormat="1" ht="21.75" customHeight="1">
      <c r="B330" s="133"/>
      <c r="C330" s="175" t="s">
        <v>567</v>
      </c>
      <c r="D330" s="175" t="s">
        <v>324</v>
      </c>
      <c r="E330" s="176" t="s">
        <v>568</v>
      </c>
      <c r="F330" s="177" t="s">
        <v>569</v>
      </c>
      <c r="G330" s="178" t="s">
        <v>410</v>
      </c>
      <c r="H330" s="179">
        <v>2</v>
      </c>
      <c r="I330" s="180"/>
      <c r="J330" s="181">
        <f t="shared" si="0"/>
        <v>0</v>
      </c>
      <c r="K330" s="177" t="s">
        <v>165</v>
      </c>
      <c r="L330" s="182"/>
      <c r="M330" s="183" t="s">
        <v>1</v>
      </c>
      <c r="N330" s="184" t="s">
        <v>41</v>
      </c>
      <c r="P330" s="143">
        <f t="shared" si="1"/>
        <v>0</v>
      </c>
      <c r="Q330" s="143">
        <v>5.8000000000000003E-2</v>
      </c>
      <c r="R330" s="143">
        <f t="shared" si="2"/>
        <v>0.11600000000000001</v>
      </c>
      <c r="S330" s="143">
        <v>0</v>
      </c>
      <c r="T330" s="144">
        <f t="shared" si="3"/>
        <v>0</v>
      </c>
      <c r="AR330" s="145" t="s">
        <v>196</v>
      </c>
      <c r="AT330" s="145" t="s">
        <v>324</v>
      </c>
      <c r="AU330" s="145" t="s">
        <v>86</v>
      </c>
      <c r="AY330" s="17" t="s">
        <v>159</v>
      </c>
      <c r="BE330" s="146">
        <f t="shared" si="4"/>
        <v>0</v>
      </c>
      <c r="BF330" s="146">
        <f t="shared" si="5"/>
        <v>0</v>
      </c>
      <c r="BG330" s="146">
        <f t="shared" si="6"/>
        <v>0</v>
      </c>
      <c r="BH330" s="146">
        <f t="shared" si="7"/>
        <v>0</v>
      </c>
      <c r="BI330" s="146">
        <f t="shared" si="8"/>
        <v>0</v>
      </c>
      <c r="BJ330" s="17" t="s">
        <v>84</v>
      </c>
      <c r="BK330" s="146">
        <f t="shared" si="9"/>
        <v>0</v>
      </c>
      <c r="BL330" s="17" t="s">
        <v>166</v>
      </c>
      <c r="BM330" s="145" t="s">
        <v>570</v>
      </c>
    </row>
    <row r="331" spans="2:65" s="1" customFormat="1" ht="24.2" customHeight="1">
      <c r="B331" s="133"/>
      <c r="C331" s="134" t="s">
        <v>571</v>
      </c>
      <c r="D331" s="134" t="s">
        <v>161</v>
      </c>
      <c r="E331" s="135" t="s">
        <v>572</v>
      </c>
      <c r="F331" s="136" t="s">
        <v>573</v>
      </c>
      <c r="G331" s="137" t="s">
        <v>410</v>
      </c>
      <c r="H331" s="138">
        <v>2</v>
      </c>
      <c r="I331" s="139"/>
      <c r="J331" s="140">
        <f t="shared" si="0"/>
        <v>0</v>
      </c>
      <c r="K331" s="136" t="s">
        <v>165</v>
      </c>
      <c r="L331" s="32"/>
      <c r="M331" s="141" t="s">
        <v>1</v>
      </c>
      <c r="N331" s="142" t="s">
        <v>41</v>
      </c>
      <c r="P331" s="143">
        <f t="shared" si="1"/>
        <v>0</v>
      </c>
      <c r="Q331" s="143">
        <v>2.972E-2</v>
      </c>
      <c r="R331" s="143">
        <f t="shared" si="2"/>
        <v>5.944E-2</v>
      </c>
      <c r="S331" s="143">
        <v>0</v>
      </c>
      <c r="T331" s="144">
        <f t="shared" si="3"/>
        <v>0</v>
      </c>
      <c r="AR331" s="145" t="s">
        <v>166</v>
      </c>
      <c r="AT331" s="145" t="s">
        <v>161</v>
      </c>
      <c r="AU331" s="145" t="s">
        <v>86</v>
      </c>
      <c r="AY331" s="17" t="s">
        <v>159</v>
      </c>
      <c r="BE331" s="146">
        <f t="shared" si="4"/>
        <v>0</v>
      </c>
      <c r="BF331" s="146">
        <f t="shared" si="5"/>
        <v>0</v>
      </c>
      <c r="BG331" s="146">
        <f t="shared" si="6"/>
        <v>0</v>
      </c>
      <c r="BH331" s="146">
        <f t="shared" si="7"/>
        <v>0</v>
      </c>
      <c r="BI331" s="146">
        <f t="shared" si="8"/>
        <v>0</v>
      </c>
      <c r="BJ331" s="17" t="s">
        <v>84</v>
      </c>
      <c r="BK331" s="146">
        <f t="shared" si="9"/>
        <v>0</v>
      </c>
      <c r="BL331" s="17" t="s">
        <v>166</v>
      </c>
      <c r="BM331" s="145" t="s">
        <v>574</v>
      </c>
    </row>
    <row r="332" spans="2:65" s="1" customFormat="1" ht="21.75" customHeight="1">
      <c r="B332" s="133"/>
      <c r="C332" s="175" t="s">
        <v>575</v>
      </c>
      <c r="D332" s="175" t="s">
        <v>324</v>
      </c>
      <c r="E332" s="176" t="s">
        <v>576</v>
      </c>
      <c r="F332" s="177" t="s">
        <v>577</v>
      </c>
      <c r="G332" s="178" t="s">
        <v>410</v>
      </c>
      <c r="H332" s="179">
        <v>2</v>
      </c>
      <c r="I332" s="180"/>
      <c r="J332" s="181">
        <f t="shared" si="0"/>
        <v>0</v>
      </c>
      <c r="K332" s="177" t="s">
        <v>165</v>
      </c>
      <c r="L332" s="182"/>
      <c r="M332" s="183" t="s">
        <v>1</v>
      </c>
      <c r="N332" s="184" t="s">
        <v>41</v>
      </c>
      <c r="P332" s="143">
        <f t="shared" si="1"/>
        <v>0</v>
      </c>
      <c r="Q332" s="143">
        <v>0.111</v>
      </c>
      <c r="R332" s="143">
        <f t="shared" si="2"/>
        <v>0.222</v>
      </c>
      <c r="S332" s="143">
        <v>0</v>
      </c>
      <c r="T332" s="144">
        <f t="shared" si="3"/>
        <v>0</v>
      </c>
      <c r="AR332" s="145" t="s">
        <v>196</v>
      </c>
      <c r="AT332" s="145" t="s">
        <v>324</v>
      </c>
      <c r="AU332" s="145" t="s">
        <v>86</v>
      </c>
      <c r="AY332" s="17" t="s">
        <v>159</v>
      </c>
      <c r="BE332" s="146">
        <f t="shared" si="4"/>
        <v>0</v>
      </c>
      <c r="BF332" s="146">
        <f t="shared" si="5"/>
        <v>0</v>
      </c>
      <c r="BG332" s="146">
        <f t="shared" si="6"/>
        <v>0</v>
      </c>
      <c r="BH332" s="146">
        <f t="shared" si="7"/>
        <v>0</v>
      </c>
      <c r="BI332" s="146">
        <f t="shared" si="8"/>
        <v>0</v>
      </c>
      <c r="BJ332" s="17" t="s">
        <v>84</v>
      </c>
      <c r="BK332" s="146">
        <f t="shared" si="9"/>
        <v>0</v>
      </c>
      <c r="BL332" s="17" t="s">
        <v>166</v>
      </c>
      <c r="BM332" s="145" t="s">
        <v>578</v>
      </c>
    </row>
    <row r="333" spans="2:65" s="1" customFormat="1" ht="24.2" customHeight="1">
      <c r="B333" s="133"/>
      <c r="C333" s="134" t="s">
        <v>579</v>
      </c>
      <c r="D333" s="134" t="s">
        <v>161</v>
      </c>
      <c r="E333" s="135" t="s">
        <v>580</v>
      </c>
      <c r="F333" s="136" t="s">
        <v>581</v>
      </c>
      <c r="G333" s="137" t="s">
        <v>410</v>
      </c>
      <c r="H333" s="138">
        <v>2</v>
      </c>
      <c r="I333" s="139"/>
      <c r="J333" s="140">
        <f t="shared" si="0"/>
        <v>0</v>
      </c>
      <c r="K333" s="136" t="s">
        <v>165</v>
      </c>
      <c r="L333" s="32"/>
      <c r="M333" s="141" t="s">
        <v>1</v>
      </c>
      <c r="N333" s="142" t="s">
        <v>41</v>
      </c>
      <c r="P333" s="143">
        <f t="shared" si="1"/>
        <v>0</v>
      </c>
      <c r="Q333" s="143">
        <v>2.972E-2</v>
      </c>
      <c r="R333" s="143">
        <f t="shared" si="2"/>
        <v>5.944E-2</v>
      </c>
      <c r="S333" s="143">
        <v>0</v>
      </c>
      <c r="T333" s="144">
        <f t="shared" si="3"/>
        <v>0</v>
      </c>
      <c r="AR333" s="145" t="s">
        <v>166</v>
      </c>
      <c r="AT333" s="145" t="s">
        <v>161</v>
      </c>
      <c r="AU333" s="145" t="s">
        <v>86</v>
      </c>
      <c r="AY333" s="17" t="s">
        <v>159</v>
      </c>
      <c r="BE333" s="146">
        <f t="shared" si="4"/>
        <v>0</v>
      </c>
      <c r="BF333" s="146">
        <f t="shared" si="5"/>
        <v>0</v>
      </c>
      <c r="BG333" s="146">
        <f t="shared" si="6"/>
        <v>0</v>
      </c>
      <c r="BH333" s="146">
        <f t="shared" si="7"/>
        <v>0</v>
      </c>
      <c r="BI333" s="146">
        <f t="shared" si="8"/>
        <v>0</v>
      </c>
      <c r="BJ333" s="17" t="s">
        <v>84</v>
      </c>
      <c r="BK333" s="146">
        <f t="shared" si="9"/>
        <v>0</v>
      </c>
      <c r="BL333" s="17" t="s">
        <v>166</v>
      </c>
      <c r="BM333" s="145" t="s">
        <v>582</v>
      </c>
    </row>
    <row r="334" spans="2:65" s="1" customFormat="1" ht="24.2" customHeight="1">
      <c r="B334" s="133"/>
      <c r="C334" s="175" t="s">
        <v>583</v>
      </c>
      <c r="D334" s="175" t="s">
        <v>324</v>
      </c>
      <c r="E334" s="176" t="s">
        <v>584</v>
      </c>
      <c r="F334" s="177" t="s">
        <v>585</v>
      </c>
      <c r="G334" s="178" t="s">
        <v>410</v>
      </c>
      <c r="H334" s="179">
        <v>2</v>
      </c>
      <c r="I334" s="180"/>
      <c r="J334" s="181">
        <f t="shared" si="0"/>
        <v>0</v>
      </c>
      <c r="K334" s="177" t="s">
        <v>165</v>
      </c>
      <c r="L334" s="182"/>
      <c r="M334" s="183" t="s">
        <v>1</v>
      </c>
      <c r="N334" s="184" t="s">
        <v>41</v>
      </c>
      <c r="P334" s="143">
        <f t="shared" si="1"/>
        <v>0</v>
      </c>
      <c r="Q334" s="143">
        <v>0.04</v>
      </c>
      <c r="R334" s="143">
        <f t="shared" si="2"/>
        <v>0.08</v>
      </c>
      <c r="S334" s="143">
        <v>0</v>
      </c>
      <c r="T334" s="144">
        <f t="shared" si="3"/>
        <v>0</v>
      </c>
      <c r="AR334" s="145" t="s">
        <v>196</v>
      </c>
      <c r="AT334" s="145" t="s">
        <v>324</v>
      </c>
      <c r="AU334" s="145" t="s">
        <v>86</v>
      </c>
      <c r="AY334" s="17" t="s">
        <v>159</v>
      </c>
      <c r="BE334" s="146">
        <f t="shared" si="4"/>
        <v>0</v>
      </c>
      <c r="BF334" s="146">
        <f t="shared" si="5"/>
        <v>0</v>
      </c>
      <c r="BG334" s="146">
        <f t="shared" si="6"/>
        <v>0</v>
      </c>
      <c r="BH334" s="146">
        <f t="shared" si="7"/>
        <v>0</v>
      </c>
      <c r="BI334" s="146">
        <f t="shared" si="8"/>
        <v>0</v>
      </c>
      <c r="BJ334" s="17" t="s">
        <v>84</v>
      </c>
      <c r="BK334" s="146">
        <f t="shared" si="9"/>
        <v>0</v>
      </c>
      <c r="BL334" s="17" t="s">
        <v>166</v>
      </c>
      <c r="BM334" s="145" t="s">
        <v>586</v>
      </c>
    </row>
    <row r="335" spans="2:65" s="1" customFormat="1" ht="24.2" customHeight="1">
      <c r="B335" s="133"/>
      <c r="C335" s="134" t="s">
        <v>587</v>
      </c>
      <c r="D335" s="134" t="s">
        <v>161</v>
      </c>
      <c r="E335" s="135" t="s">
        <v>588</v>
      </c>
      <c r="F335" s="136" t="s">
        <v>589</v>
      </c>
      <c r="G335" s="137" t="s">
        <v>410</v>
      </c>
      <c r="H335" s="138">
        <v>1</v>
      </c>
      <c r="I335" s="139"/>
      <c r="J335" s="140">
        <f t="shared" si="0"/>
        <v>0</v>
      </c>
      <c r="K335" s="136" t="s">
        <v>165</v>
      </c>
      <c r="L335" s="32"/>
      <c r="M335" s="141" t="s">
        <v>1</v>
      </c>
      <c r="N335" s="142" t="s">
        <v>41</v>
      </c>
      <c r="P335" s="143">
        <f t="shared" si="1"/>
        <v>0</v>
      </c>
      <c r="Q335" s="143">
        <v>2.972E-2</v>
      </c>
      <c r="R335" s="143">
        <f t="shared" si="2"/>
        <v>2.972E-2</v>
      </c>
      <c r="S335" s="143">
        <v>0</v>
      </c>
      <c r="T335" s="144">
        <f t="shared" si="3"/>
        <v>0</v>
      </c>
      <c r="AR335" s="145" t="s">
        <v>166</v>
      </c>
      <c r="AT335" s="145" t="s">
        <v>161</v>
      </c>
      <c r="AU335" s="145" t="s">
        <v>86</v>
      </c>
      <c r="AY335" s="17" t="s">
        <v>159</v>
      </c>
      <c r="BE335" s="146">
        <f t="shared" si="4"/>
        <v>0</v>
      </c>
      <c r="BF335" s="146">
        <f t="shared" si="5"/>
        <v>0</v>
      </c>
      <c r="BG335" s="146">
        <f t="shared" si="6"/>
        <v>0</v>
      </c>
      <c r="BH335" s="146">
        <f t="shared" si="7"/>
        <v>0</v>
      </c>
      <c r="BI335" s="146">
        <f t="shared" si="8"/>
        <v>0</v>
      </c>
      <c r="BJ335" s="17" t="s">
        <v>84</v>
      </c>
      <c r="BK335" s="146">
        <f t="shared" si="9"/>
        <v>0</v>
      </c>
      <c r="BL335" s="17" t="s">
        <v>166</v>
      </c>
      <c r="BM335" s="145" t="s">
        <v>590</v>
      </c>
    </row>
    <row r="336" spans="2:65" s="1" customFormat="1" ht="24.2" customHeight="1">
      <c r="B336" s="133"/>
      <c r="C336" s="175" t="s">
        <v>591</v>
      </c>
      <c r="D336" s="175" t="s">
        <v>324</v>
      </c>
      <c r="E336" s="176" t="s">
        <v>592</v>
      </c>
      <c r="F336" s="177" t="s">
        <v>593</v>
      </c>
      <c r="G336" s="178" t="s">
        <v>410</v>
      </c>
      <c r="H336" s="179">
        <v>1</v>
      </c>
      <c r="I336" s="180"/>
      <c r="J336" s="181">
        <f t="shared" si="0"/>
        <v>0</v>
      </c>
      <c r="K336" s="177" t="s">
        <v>165</v>
      </c>
      <c r="L336" s="182"/>
      <c r="M336" s="183" t="s">
        <v>1</v>
      </c>
      <c r="N336" s="184" t="s">
        <v>41</v>
      </c>
      <c r="P336" s="143">
        <f t="shared" si="1"/>
        <v>0</v>
      </c>
      <c r="Q336" s="143">
        <v>5.7000000000000002E-2</v>
      </c>
      <c r="R336" s="143">
        <f t="shared" si="2"/>
        <v>5.7000000000000002E-2</v>
      </c>
      <c r="S336" s="143">
        <v>0</v>
      </c>
      <c r="T336" s="144">
        <f t="shared" si="3"/>
        <v>0</v>
      </c>
      <c r="AR336" s="145" t="s">
        <v>196</v>
      </c>
      <c r="AT336" s="145" t="s">
        <v>324</v>
      </c>
      <c r="AU336" s="145" t="s">
        <v>86</v>
      </c>
      <c r="AY336" s="17" t="s">
        <v>159</v>
      </c>
      <c r="BE336" s="146">
        <f t="shared" si="4"/>
        <v>0</v>
      </c>
      <c r="BF336" s="146">
        <f t="shared" si="5"/>
        <v>0</v>
      </c>
      <c r="BG336" s="146">
        <f t="shared" si="6"/>
        <v>0</v>
      </c>
      <c r="BH336" s="146">
        <f t="shared" si="7"/>
        <v>0</v>
      </c>
      <c r="BI336" s="146">
        <f t="shared" si="8"/>
        <v>0</v>
      </c>
      <c r="BJ336" s="17" t="s">
        <v>84</v>
      </c>
      <c r="BK336" s="146">
        <f t="shared" si="9"/>
        <v>0</v>
      </c>
      <c r="BL336" s="17" t="s">
        <v>166</v>
      </c>
      <c r="BM336" s="145" t="s">
        <v>594</v>
      </c>
    </row>
    <row r="337" spans="2:65" s="1" customFormat="1" ht="24.2" customHeight="1">
      <c r="B337" s="133"/>
      <c r="C337" s="134" t="s">
        <v>595</v>
      </c>
      <c r="D337" s="134" t="s">
        <v>161</v>
      </c>
      <c r="E337" s="135" t="s">
        <v>596</v>
      </c>
      <c r="F337" s="136" t="s">
        <v>597</v>
      </c>
      <c r="G337" s="137" t="s">
        <v>410</v>
      </c>
      <c r="H337" s="138">
        <v>4</v>
      </c>
      <c r="I337" s="139"/>
      <c r="J337" s="140">
        <f t="shared" si="0"/>
        <v>0</v>
      </c>
      <c r="K337" s="136" t="s">
        <v>165</v>
      </c>
      <c r="L337" s="32"/>
      <c r="M337" s="141" t="s">
        <v>1</v>
      </c>
      <c r="N337" s="142" t="s">
        <v>41</v>
      </c>
      <c r="P337" s="143">
        <f t="shared" si="1"/>
        <v>0</v>
      </c>
      <c r="Q337" s="143">
        <v>2.972E-2</v>
      </c>
      <c r="R337" s="143">
        <f t="shared" si="2"/>
        <v>0.11888</v>
      </c>
      <c r="S337" s="143">
        <v>0</v>
      </c>
      <c r="T337" s="144">
        <f t="shared" si="3"/>
        <v>0</v>
      </c>
      <c r="AR337" s="145" t="s">
        <v>166</v>
      </c>
      <c r="AT337" s="145" t="s">
        <v>161</v>
      </c>
      <c r="AU337" s="145" t="s">
        <v>86</v>
      </c>
      <c r="AY337" s="17" t="s">
        <v>159</v>
      </c>
      <c r="BE337" s="146">
        <f t="shared" si="4"/>
        <v>0</v>
      </c>
      <c r="BF337" s="146">
        <f t="shared" si="5"/>
        <v>0</v>
      </c>
      <c r="BG337" s="146">
        <f t="shared" si="6"/>
        <v>0</v>
      </c>
      <c r="BH337" s="146">
        <f t="shared" si="7"/>
        <v>0</v>
      </c>
      <c r="BI337" s="146">
        <f t="shared" si="8"/>
        <v>0</v>
      </c>
      <c r="BJ337" s="17" t="s">
        <v>84</v>
      </c>
      <c r="BK337" s="146">
        <f t="shared" si="9"/>
        <v>0</v>
      </c>
      <c r="BL337" s="17" t="s">
        <v>166</v>
      </c>
      <c r="BM337" s="145" t="s">
        <v>598</v>
      </c>
    </row>
    <row r="338" spans="2:65" s="1" customFormat="1" ht="24.2" customHeight="1">
      <c r="B338" s="133"/>
      <c r="C338" s="175" t="s">
        <v>599</v>
      </c>
      <c r="D338" s="175" t="s">
        <v>324</v>
      </c>
      <c r="E338" s="176" t="s">
        <v>600</v>
      </c>
      <c r="F338" s="177" t="s">
        <v>601</v>
      </c>
      <c r="G338" s="178" t="s">
        <v>410</v>
      </c>
      <c r="H338" s="179">
        <v>4</v>
      </c>
      <c r="I338" s="180"/>
      <c r="J338" s="181">
        <f t="shared" si="0"/>
        <v>0</v>
      </c>
      <c r="K338" s="177" t="s">
        <v>165</v>
      </c>
      <c r="L338" s="182"/>
      <c r="M338" s="183" t="s">
        <v>1</v>
      </c>
      <c r="N338" s="184" t="s">
        <v>41</v>
      </c>
      <c r="P338" s="143">
        <f t="shared" si="1"/>
        <v>0</v>
      </c>
      <c r="Q338" s="143">
        <v>0.08</v>
      </c>
      <c r="R338" s="143">
        <f t="shared" si="2"/>
        <v>0.32</v>
      </c>
      <c r="S338" s="143">
        <v>0</v>
      </c>
      <c r="T338" s="144">
        <f t="shared" si="3"/>
        <v>0</v>
      </c>
      <c r="AR338" s="145" t="s">
        <v>196</v>
      </c>
      <c r="AT338" s="145" t="s">
        <v>324</v>
      </c>
      <c r="AU338" s="145" t="s">
        <v>86</v>
      </c>
      <c r="AY338" s="17" t="s">
        <v>159</v>
      </c>
      <c r="BE338" s="146">
        <f t="shared" si="4"/>
        <v>0</v>
      </c>
      <c r="BF338" s="146">
        <f t="shared" si="5"/>
        <v>0</v>
      </c>
      <c r="BG338" s="146">
        <f t="shared" si="6"/>
        <v>0</v>
      </c>
      <c r="BH338" s="146">
        <f t="shared" si="7"/>
        <v>0</v>
      </c>
      <c r="BI338" s="146">
        <f t="shared" si="8"/>
        <v>0</v>
      </c>
      <c r="BJ338" s="17" t="s">
        <v>84</v>
      </c>
      <c r="BK338" s="146">
        <f t="shared" si="9"/>
        <v>0</v>
      </c>
      <c r="BL338" s="17" t="s">
        <v>166</v>
      </c>
      <c r="BM338" s="145" t="s">
        <v>602</v>
      </c>
    </row>
    <row r="339" spans="2:65" s="1" customFormat="1" ht="33" customHeight="1">
      <c r="B339" s="133"/>
      <c r="C339" s="134" t="s">
        <v>603</v>
      </c>
      <c r="D339" s="134" t="s">
        <v>161</v>
      </c>
      <c r="E339" s="135" t="s">
        <v>604</v>
      </c>
      <c r="F339" s="136" t="s">
        <v>605</v>
      </c>
      <c r="G339" s="137" t="s">
        <v>213</v>
      </c>
      <c r="H339" s="138">
        <v>3.456</v>
      </c>
      <c r="I339" s="139"/>
      <c r="J339" s="140">
        <f t="shared" si="0"/>
        <v>0</v>
      </c>
      <c r="K339" s="136" t="s">
        <v>165</v>
      </c>
      <c r="L339" s="32"/>
      <c r="M339" s="141" t="s">
        <v>1</v>
      </c>
      <c r="N339" s="142" t="s">
        <v>41</v>
      </c>
      <c r="P339" s="143">
        <f t="shared" si="1"/>
        <v>0</v>
      </c>
      <c r="Q339" s="143">
        <v>8.1240000000000007E-2</v>
      </c>
      <c r="R339" s="143">
        <f t="shared" si="2"/>
        <v>0.28076544000000003</v>
      </c>
      <c r="S339" s="143">
        <v>0</v>
      </c>
      <c r="T339" s="144">
        <f t="shared" si="3"/>
        <v>0</v>
      </c>
      <c r="AR339" s="145" t="s">
        <v>166</v>
      </c>
      <c r="AT339" s="145" t="s">
        <v>161</v>
      </c>
      <c r="AU339" s="145" t="s">
        <v>86</v>
      </c>
      <c r="AY339" s="17" t="s">
        <v>159</v>
      </c>
      <c r="BE339" s="146">
        <f t="shared" si="4"/>
        <v>0</v>
      </c>
      <c r="BF339" s="146">
        <f t="shared" si="5"/>
        <v>0</v>
      </c>
      <c r="BG339" s="146">
        <f t="shared" si="6"/>
        <v>0</v>
      </c>
      <c r="BH339" s="146">
        <f t="shared" si="7"/>
        <v>0</v>
      </c>
      <c r="BI339" s="146">
        <f t="shared" si="8"/>
        <v>0</v>
      </c>
      <c r="BJ339" s="17" t="s">
        <v>84</v>
      </c>
      <c r="BK339" s="146">
        <f t="shared" si="9"/>
        <v>0</v>
      </c>
      <c r="BL339" s="17" t="s">
        <v>166</v>
      </c>
      <c r="BM339" s="145" t="s">
        <v>606</v>
      </c>
    </row>
    <row r="340" spans="2:65" s="12" customFormat="1" ht="11.25">
      <c r="B340" s="147"/>
      <c r="D340" s="148" t="s">
        <v>168</v>
      </c>
      <c r="E340" s="149" t="s">
        <v>1</v>
      </c>
      <c r="F340" s="150" t="s">
        <v>607</v>
      </c>
      <c r="H340" s="149" t="s">
        <v>1</v>
      </c>
      <c r="I340" s="151"/>
      <c r="L340" s="147"/>
      <c r="M340" s="152"/>
      <c r="T340" s="153"/>
      <c r="AT340" s="149" t="s">
        <v>168</v>
      </c>
      <c r="AU340" s="149" t="s">
        <v>86</v>
      </c>
      <c r="AV340" s="12" t="s">
        <v>84</v>
      </c>
      <c r="AW340" s="12" t="s">
        <v>32</v>
      </c>
      <c r="AX340" s="12" t="s">
        <v>76</v>
      </c>
      <c r="AY340" s="149" t="s">
        <v>159</v>
      </c>
    </row>
    <row r="341" spans="2:65" s="12" customFormat="1" ht="11.25">
      <c r="B341" s="147"/>
      <c r="D341" s="148" t="s">
        <v>168</v>
      </c>
      <c r="E341" s="149" t="s">
        <v>1</v>
      </c>
      <c r="F341" s="150" t="s">
        <v>608</v>
      </c>
      <c r="H341" s="149" t="s">
        <v>1</v>
      </c>
      <c r="I341" s="151"/>
      <c r="L341" s="147"/>
      <c r="M341" s="152"/>
      <c r="T341" s="153"/>
      <c r="AT341" s="149" t="s">
        <v>168</v>
      </c>
      <c r="AU341" s="149" t="s">
        <v>86</v>
      </c>
      <c r="AV341" s="12" t="s">
        <v>84</v>
      </c>
      <c r="AW341" s="12" t="s">
        <v>32</v>
      </c>
      <c r="AX341" s="12" t="s">
        <v>76</v>
      </c>
      <c r="AY341" s="149" t="s">
        <v>159</v>
      </c>
    </row>
    <row r="342" spans="2:65" s="12" customFormat="1" ht="22.5">
      <c r="B342" s="147"/>
      <c r="D342" s="148" t="s">
        <v>168</v>
      </c>
      <c r="E342" s="149" t="s">
        <v>1</v>
      </c>
      <c r="F342" s="150" t="s">
        <v>609</v>
      </c>
      <c r="H342" s="149" t="s">
        <v>1</v>
      </c>
      <c r="I342" s="151"/>
      <c r="L342" s="147"/>
      <c r="M342" s="152"/>
      <c r="T342" s="153"/>
      <c r="AT342" s="149" t="s">
        <v>168</v>
      </c>
      <c r="AU342" s="149" t="s">
        <v>86</v>
      </c>
      <c r="AV342" s="12" t="s">
        <v>84</v>
      </c>
      <c r="AW342" s="12" t="s">
        <v>32</v>
      </c>
      <c r="AX342" s="12" t="s">
        <v>76</v>
      </c>
      <c r="AY342" s="149" t="s">
        <v>159</v>
      </c>
    </row>
    <row r="343" spans="2:65" s="13" customFormat="1" ht="11.25">
      <c r="B343" s="154"/>
      <c r="D343" s="148" t="s">
        <v>168</v>
      </c>
      <c r="E343" s="155" t="s">
        <v>1</v>
      </c>
      <c r="F343" s="156" t="s">
        <v>610</v>
      </c>
      <c r="H343" s="157">
        <v>3.456</v>
      </c>
      <c r="I343" s="158"/>
      <c r="L343" s="154"/>
      <c r="M343" s="159"/>
      <c r="T343" s="160"/>
      <c r="AT343" s="155" t="s">
        <v>168</v>
      </c>
      <c r="AU343" s="155" t="s">
        <v>86</v>
      </c>
      <c r="AV343" s="13" t="s">
        <v>86</v>
      </c>
      <c r="AW343" s="13" t="s">
        <v>32</v>
      </c>
      <c r="AX343" s="13" t="s">
        <v>84</v>
      </c>
      <c r="AY343" s="155" t="s">
        <v>159</v>
      </c>
    </row>
    <row r="344" spans="2:65" s="1" customFormat="1" ht="37.9" customHeight="1">
      <c r="B344" s="133"/>
      <c r="C344" s="134" t="s">
        <v>611</v>
      </c>
      <c r="D344" s="134" t="s">
        <v>161</v>
      </c>
      <c r="E344" s="135" t="s">
        <v>612</v>
      </c>
      <c r="F344" s="136" t="s">
        <v>613</v>
      </c>
      <c r="G344" s="137" t="s">
        <v>410</v>
      </c>
      <c r="H344" s="138">
        <v>1</v>
      </c>
      <c r="I344" s="139"/>
      <c r="J344" s="140">
        <f>ROUND(I344*H344,2)</f>
        <v>0</v>
      </c>
      <c r="K344" s="136" t="s">
        <v>165</v>
      </c>
      <c r="L344" s="32"/>
      <c r="M344" s="141" t="s">
        <v>1</v>
      </c>
      <c r="N344" s="142" t="s">
        <v>41</v>
      </c>
      <c r="P344" s="143">
        <f>O344*H344</f>
        <v>0</v>
      </c>
      <c r="Q344" s="143">
        <v>0.70121</v>
      </c>
      <c r="R344" s="143">
        <f>Q344*H344</f>
        <v>0.70121</v>
      </c>
      <c r="S344" s="143">
        <v>0.45</v>
      </c>
      <c r="T344" s="144">
        <f>S344*H344</f>
        <v>0.45</v>
      </c>
      <c r="AR344" s="145" t="s">
        <v>166</v>
      </c>
      <c r="AT344" s="145" t="s">
        <v>161</v>
      </c>
      <c r="AU344" s="145" t="s">
        <v>86</v>
      </c>
      <c r="AY344" s="17" t="s">
        <v>159</v>
      </c>
      <c r="BE344" s="146">
        <f>IF(N344="základní",J344,0)</f>
        <v>0</v>
      </c>
      <c r="BF344" s="146">
        <f>IF(N344="snížená",J344,0)</f>
        <v>0</v>
      </c>
      <c r="BG344" s="146">
        <f>IF(N344="zákl. přenesená",J344,0)</f>
        <v>0</v>
      </c>
      <c r="BH344" s="146">
        <f>IF(N344="sníž. přenesená",J344,0)</f>
        <v>0</v>
      </c>
      <c r="BI344" s="146">
        <f>IF(N344="nulová",J344,0)</f>
        <v>0</v>
      </c>
      <c r="BJ344" s="17" t="s">
        <v>84</v>
      </c>
      <c r="BK344" s="146">
        <f>ROUND(I344*H344,2)</f>
        <v>0</v>
      </c>
      <c r="BL344" s="17" t="s">
        <v>166</v>
      </c>
      <c r="BM344" s="145" t="s">
        <v>614</v>
      </c>
    </row>
    <row r="345" spans="2:65" s="1" customFormat="1" ht="24.2" customHeight="1">
      <c r="B345" s="133"/>
      <c r="C345" s="134" t="s">
        <v>615</v>
      </c>
      <c r="D345" s="134" t="s">
        <v>161</v>
      </c>
      <c r="E345" s="135" t="s">
        <v>616</v>
      </c>
      <c r="F345" s="136" t="s">
        <v>617</v>
      </c>
      <c r="G345" s="137" t="s">
        <v>410</v>
      </c>
      <c r="H345" s="138">
        <v>4</v>
      </c>
      <c r="I345" s="139"/>
      <c r="J345" s="140">
        <f>ROUND(I345*H345,2)</f>
        <v>0</v>
      </c>
      <c r="K345" s="136" t="s">
        <v>165</v>
      </c>
      <c r="L345" s="32"/>
      <c r="M345" s="141" t="s">
        <v>1</v>
      </c>
      <c r="N345" s="142" t="s">
        <v>41</v>
      </c>
      <c r="P345" s="143">
        <f>O345*H345</f>
        <v>0</v>
      </c>
      <c r="Q345" s="143">
        <v>0.21734000000000001</v>
      </c>
      <c r="R345" s="143">
        <f>Q345*H345</f>
        <v>0.86936000000000002</v>
      </c>
      <c r="S345" s="143">
        <v>0</v>
      </c>
      <c r="T345" s="144">
        <f>S345*H345</f>
        <v>0</v>
      </c>
      <c r="AR345" s="145" t="s">
        <v>166</v>
      </c>
      <c r="AT345" s="145" t="s">
        <v>161</v>
      </c>
      <c r="AU345" s="145" t="s">
        <v>86</v>
      </c>
      <c r="AY345" s="17" t="s">
        <v>159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7" t="s">
        <v>84</v>
      </c>
      <c r="BK345" s="146">
        <f>ROUND(I345*H345,2)</f>
        <v>0</v>
      </c>
      <c r="BL345" s="17" t="s">
        <v>166</v>
      </c>
      <c r="BM345" s="145" t="s">
        <v>618</v>
      </c>
    </row>
    <row r="346" spans="2:65" s="1" customFormat="1" ht="16.5" customHeight="1">
      <c r="B346" s="133"/>
      <c r="C346" s="175" t="s">
        <v>619</v>
      </c>
      <c r="D346" s="175" t="s">
        <v>324</v>
      </c>
      <c r="E346" s="176" t="s">
        <v>620</v>
      </c>
      <c r="F346" s="177" t="s">
        <v>621</v>
      </c>
      <c r="G346" s="178" t="s">
        <v>410</v>
      </c>
      <c r="H346" s="179">
        <v>4</v>
      </c>
      <c r="I346" s="180"/>
      <c r="J346" s="181">
        <f>ROUND(I346*H346,2)</f>
        <v>0</v>
      </c>
      <c r="K346" s="177" t="s">
        <v>165</v>
      </c>
      <c r="L346" s="182"/>
      <c r="M346" s="183" t="s">
        <v>1</v>
      </c>
      <c r="N346" s="184" t="s">
        <v>41</v>
      </c>
      <c r="P346" s="143">
        <f>O346*H346</f>
        <v>0</v>
      </c>
      <c r="Q346" s="143">
        <v>5.0599999999999999E-2</v>
      </c>
      <c r="R346" s="143">
        <f>Q346*H346</f>
        <v>0.2024</v>
      </c>
      <c r="S346" s="143">
        <v>0</v>
      </c>
      <c r="T346" s="144">
        <f>S346*H346</f>
        <v>0</v>
      </c>
      <c r="AR346" s="145" t="s">
        <v>196</v>
      </c>
      <c r="AT346" s="145" t="s">
        <v>324</v>
      </c>
      <c r="AU346" s="145" t="s">
        <v>86</v>
      </c>
      <c r="AY346" s="17" t="s">
        <v>159</v>
      </c>
      <c r="BE346" s="146">
        <f>IF(N346="základní",J346,0)</f>
        <v>0</v>
      </c>
      <c r="BF346" s="146">
        <f>IF(N346="snížená",J346,0)</f>
        <v>0</v>
      </c>
      <c r="BG346" s="146">
        <f>IF(N346="zákl. přenesená",J346,0)</f>
        <v>0</v>
      </c>
      <c r="BH346" s="146">
        <f>IF(N346="sníž. přenesená",J346,0)</f>
        <v>0</v>
      </c>
      <c r="BI346" s="146">
        <f>IF(N346="nulová",J346,0)</f>
        <v>0</v>
      </c>
      <c r="BJ346" s="17" t="s">
        <v>84</v>
      </c>
      <c r="BK346" s="146">
        <f>ROUND(I346*H346,2)</f>
        <v>0</v>
      </c>
      <c r="BL346" s="17" t="s">
        <v>166</v>
      </c>
      <c r="BM346" s="145" t="s">
        <v>622</v>
      </c>
    </row>
    <row r="347" spans="2:65" s="1" customFormat="1" ht="24.2" customHeight="1">
      <c r="B347" s="133"/>
      <c r="C347" s="175" t="s">
        <v>623</v>
      </c>
      <c r="D347" s="175" t="s">
        <v>324</v>
      </c>
      <c r="E347" s="176" t="s">
        <v>624</v>
      </c>
      <c r="F347" s="177" t="s">
        <v>625</v>
      </c>
      <c r="G347" s="178" t="s">
        <v>410</v>
      </c>
      <c r="H347" s="179">
        <v>4</v>
      </c>
      <c r="I347" s="180"/>
      <c r="J347" s="181">
        <f>ROUND(I347*H347,2)</f>
        <v>0</v>
      </c>
      <c r="K347" s="177" t="s">
        <v>165</v>
      </c>
      <c r="L347" s="182"/>
      <c r="M347" s="183" t="s">
        <v>1</v>
      </c>
      <c r="N347" s="184" t="s">
        <v>41</v>
      </c>
      <c r="P347" s="143">
        <f>O347*H347</f>
        <v>0</v>
      </c>
      <c r="Q347" s="143">
        <v>4.0000000000000001E-3</v>
      </c>
      <c r="R347" s="143">
        <f>Q347*H347</f>
        <v>1.6E-2</v>
      </c>
      <c r="S347" s="143">
        <v>0</v>
      </c>
      <c r="T347" s="144">
        <f>S347*H347</f>
        <v>0</v>
      </c>
      <c r="AR347" s="145" t="s">
        <v>196</v>
      </c>
      <c r="AT347" s="145" t="s">
        <v>324</v>
      </c>
      <c r="AU347" s="145" t="s">
        <v>86</v>
      </c>
      <c r="AY347" s="17" t="s">
        <v>159</v>
      </c>
      <c r="BE347" s="146">
        <f>IF(N347="základní",J347,0)</f>
        <v>0</v>
      </c>
      <c r="BF347" s="146">
        <f>IF(N347="snížená",J347,0)</f>
        <v>0</v>
      </c>
      <c r="BG347" s="146">
        <f>IF(N347="zákl. přenesená",J347,0)</f>
        <v>0</v>
      </c>
      <c r="BH347" s="146">
        <f>IF(N347="sníž. přenesená",J347,0)</f>
        <v>0</v>
      </c>
      <c r="BI347" s="146">
        <f>IF(N347="nulová",J347,0)</f>
        <v>0</v>
      </c>
      <c r="BJ347" s="17" t="s">
        <v>84</v>
      </c>
      <c r="BK347" s="146">
        <f>ROUND(I347*H347,2)</f>
        <v>0</v>
      </c>
      <c r="BL347" s="17" t="s">
        <v>166</v>
      </c>
      <c r="BM347" s="145" t="s">
        <v>626</v>
      </c>
    </row>
    <row r="348" spans="2:65" s="1" customFormat="1" ht="24.2" customHeight="1">
      <c r="B348" s="133"/>
      <c r="C348" s="134" t="s">
        <v>627</v>
      </c>
      <c r="D348" s="134" t="s">
        <v>161</v>
      </c>
      <c r="E348" s="135" t="s">
        <v>628</v>
      </c>
      <c r="F348" s="136" t="s">
        <v>629</v>
      </c>
      <c r="G348" s="137" t="s">
        <v>410</v>
      </c>
      <c r="H348" s="138">
        <v>2</v>
      </c>
      <c r="I348" s="139"/>
      <c r="J348" s="140">
        <f>ROUND(I348*H348,2)</f>
        <v>0</v>
      </c>
      <c r="K348" s="136" t="s">
        <v>165</v>
      </c>
      <c r="L348" s="32"/>
      <c r="M348" s="141" t="s">
        <v>1</v>
      </c>
      <c r="N348" s="142" t="s">
        <v>41</v>
      </c>
      <c r="P348" s="143">
        <f>O348*H348</f>
        <v>0</v>
      </c>
      <c r="Q348" s="143">
        <v>0</v>
      </c>
      <c r="R348" s="143">
        <f>Q348*H348</f>
        <v>0</v>
      </c>
      <c r="S348" s="143">
        <v>0.2</v>
      </c>
      <c r="T348" s="144">
        <f>S348*H348</f>
        <v>0.4</v>
      </c>
      <c r="AR348" s="145" t="s">
        <v>166</v>
      </c>
      <c r="AT348" s="145" t="s">
        <v>161</v>
      </c>
      <c r="AU348" s="145" t="s">
        <v>86</v>
      </c>
      <c r="AY348" s="17" t="s">
        <v>159</v>
      </c>
      <c r="BE348" s="146">
        <f>IF(N348="základní",J348,0)</f>
        <v>0</v>
      </c>
      <c r="BF348" s="146">
        <f>IF(N348="snížená",J348,0)</f>
        <v>0</v>
      </c>
      <c r="BG348" s="146">
        <f>IF(N348="zákl. přenesená",J348,0)</f>
        <v>0</v>
      </c>
      <c r="BH348" s="146">
        <f>IF(N348="sníž. přenesená",J348,0)</f>
        <v>0</v>
      </c>
      <c r="BI348" s="146">
        <f>IF(N348="nulová",J348,0)</f>
        <v>0</v>
      </c>
      <c r="BJ348" s="17" t="s">
        <v>84</v>
      </c>
      <c r="BK348" s="146">
        <f>ROUND(I348*H348,2)</f>
        <v>0</v>
      </c>
      <c r="BL348" s="17" t="s">
        <v>166</v>
      </c>
      <c r="BM348" s="145" t="s">
        <v>630</v>
      </c>
    </row>
    <row r="349" spans="2:65" s="11" customFormat="1" ht="22.9" customHeight="1">
      <c r="B349" s="121"/>
      <c r="D349" s="122" t="s">
        <v>75</v>
      </c>
      <c r="E349" s="131" t="s">
        <v>201</v>
      </c>
      <c r="F349" s="131" t="s">
        <v>631</v>
      </c>
      <c r="I349" s="124"/>
      <c r="J349" s="132">
        <f>BK349</f>
        <v>0</v>
      </c>
      <c r="L349" s="121"/>
      <c r="M349" s="126"/>
      <c r="P349" s="127">
        <f>SUM(P350:P389)</f>
        <v>0</v>
      </c>
      <c r="R349" s="127">
        <f>SUM(R350:R389)</f>
        <v>81.102408999999994</v>
      </c>
      <c r="T349" s="128">
        <f>SUM(T350:T389)</f>
        <v>8.0000000000000002E-3</v>
      </c>
      <c r="AR349" s="122" t="s">
        <v>84</v>
      </c>
      <c r="AT349" s="129" t="s">
        <v>75</v>
      </c>
      <c r="AU349" s="129" t="s">
        <v>84</v>
      </c>
      <c r="AY349" s="122" t="s">
        <v>159</v>
      </c>
      <c r="BK349" s="130">
        <f>SUM(BK350:BK389)</f>
        <v>0</v>
      </c>
    </row>
    <row r="350" spans="2:65" s="1" customFormat="1" ht="24.2" customHeight="1">
      <c r="B350" s="133"/>
      <c r="C350" s="134" t="s">
        <v>632</v>
      </c>
      <c r="D350" s="134" t="s">
        <v>161</v>
      </c>
      <c r="E350" s="135" t="s">
        <v>633</v>
      </c>
      <c r="F350" s="136" t="s">
        <v>634</v>
      </c>
      <c r="G350" s="137" t="s">
        <v>410</v>
      </c>
      <c r="H350" s="138">
        <v>14</v>
      </c>
      <c r="I350" s="139"/>
      <c r="J350" s="140">
        <f>ROUND(I350*H350,2)</f>
        <v>0</v>
      </c>
      <c r="K350" s="136" t="s">
        <v>165</v>
      </c>
      <c r="L350" s="32"/>
      <c r="M350" s="141" t="s">
        <v>1</v>
      </c>
      <c r="N350" s="142" t="s">
        <v>41</v>
      </c>
      <c r="P350" s="143">
        <f>O350*H350</f>
        <v>0</v>
      </c>
      <c r="Q350" s="143">
        <v>6.9999999999999999E-4</v>
      </c>
      <c r="R350" s="143">
        <f>Q350*H350</f>
        <v>9.7999999999999997E-3</v>
      </c>
      <c r="S350" s="143">
        <v>0</v>
      </c>
      <c r="T350" s="144">
        <f>S350*H350</f>
        <v>0</v>
      </c>
      <c r="AR350" s="145" t="s">
        <v>166</v>
      </c>
      <c r="AT350" s="145" t="s">
        <v>161</v>
      </c>
      <c r="AU350" s="145" t="s">
        <v>86</v>
      </c>
      <c r="AY350" s="17" t="s">
        <v>159</v>
      </c>
      <c r="BE350" s="146">
        <f>IF(N350="základní",J350,0)</f>
        <v>0</v>
      </c>
      <c r="BF350" s="146">
        <f>IF(N350="snížená",J350,0)</f>
        <v>0</v>
      </c>
      <c r="BG350" s="146">
        <f>IF(N350="zákl. přenesená",J350,0)</f>
        <v>0</v>
      </c>
      <c r="BH350" s="146">
        <f>IF(N350="sníž. přenesená",J350,0)</f>
        <v>0</v>
      </c>
      <c r="BI350" s="146">
        <f>IF(N350="nulová",J350,0)</f>
        <v>0</v>
      </c>
      <c r="BJ350" s="17" t="s">
        <v>84</v>
      </c>
      <c r="BK350" s="146">
        <f>ROUND(I350*H350,2)</f>
        <v>0</v>
      </c>
      <c r="BL350" s="17" t="s">
        <v>166</v>
      </c>
      <c r="BM350" s="145" t="s">
        <v>635</v>
      </c>
    </row>
    <row r="351" spans="2:65" s="1" customFormat="1" ht="24.2" customHeight="1">
      <c r="B351" s="133"/>
      <c r="C351" s="175" t="s">
        <v>636</v>
      </c>
      <c r="D351" s="175" t="s">
        <v>324</v>
      </c>
      <c r="E351" s="176" t="s">
        <v>637</v>
      </c>
      <c r="F351" s="177" t="s">
        <v>638</v>
      </c>
      <c r="G351" s="178" t="s">
        <v>410</v>
      </c>
      <c r="H351" s="179">
        <v>2</v>
      </c>
      <c r="I351" s="180"/>
      <c r="J351" s="181">
        <f>ROUND(I351*H351,2)</f>
        <v>0</v>
      </c>
      <c r="K351" s="177" t="s">
        <v>165</v>
      </c>
      <c r="L351" s="182"/>
      <c r="M351" s="183" t="s">
        <v>1</v>
      </c>
      <c r="N351" s="184" t="s">
        <v>41</v>
      </c>
      <c r="P351" s="143">
        <f>O351*H351</f>
        <v>0</v>
      </c>
      <c r="Q351" s="143">
        <v>3.5000000000000001E-3</v>
      </c>
      <c r="R351" s="143">
        <f>Q351*H351</f>
        <v>7.0000000000000001E-3</v>
      </c>
      <c r="S351" s="143">
        <v>0</v>
      </c>
      <c r="T351" s="144">
        <f>S351*H351</f>
        <v>0</v>
      </c>
      <c r="AR351" s="145" t="s">
        <v>196</v>
      </c>
      <c r="AT351" s="145" t="s">
        <v>324</v>
      </c>
      <c r="AU351" s="145" t="s">
        <v>86</v>
      </c>
      <c r="AY351" s="17" t="s">
        <v>159</v>
      </c>
      <c r="BE351" s="146">
        <f>IF(N351="základní",J351,0)</f>
        <v>0</v>
      </c>
      <c r="BF351" s="146">
        <f>IF(N351="snížená",J351,0)</f>
        <v>0</v>
      </c>
      <c r="BG351" s="146">
        <f>IF(N351="zákl. přenesená",J351,0)</f>
        <v>0</v>
      </c>
      <c r="BH351" s="146">
        <f>IF(N351="sníž. přenesená",J351,0)</f>
        <v>0</v>
      </c>
      <c r="BI351" s="146">
        <f>IF(N351="nulová",J351,0)</f>
        <v>0</v>
      </c>
      <c r="BJ351" s="17" t="s">
        <v>84</v>
      </c>
      <c r="BK351" s="146">
        <f>ROUND(I351*H351,2)</f>
        <v>0</v>
      </c>
      <c r="BL351" s="17" t="s">
        <v>166</v>
      </c>
      <c r="BM351" s="145" t="s">
        <v>639</v>
      </c>
    </row>
    <row r="352" spans="2:65" s="1" customFormat="1" ht="16.5" customHeight="1">
      <c r="B352" s="133"/>
      <c r="C352" s="175" t="s">
        <v>640</v>
      </c>
      <c r="D352" s="175" t="s">
        <v>324</v>
      </c>
      <c r="E352" s="176" t="s">
        <v>641</v>
      </c>
      <c r="F352" s="177" t="s">
        <v>642</v>
      </c>
      <c r="G352" s="178" t="s">
        <v>410</v>
      </c>
      <c r="H352" s="179">
        <v>2</v>
      </c>
      <c r="I352" s="180"/>
      <c r="J352" s="181">
        <f>ROUND(I352*H352,2)</f>
        <v>0</v>
      </c>
      <c r="K352" s="177" t="s">
        <v>1</v>
      </c>
      <c r="L352" s="182"/>
      <c r="M352" s="183" t="s">
        <v>1</v>
      </c>
      <c r="N352" s="184" t="s">
        <v>41</v>
      </c>
      <c r="P352" s="143">
        <f>O352*H352</f>
        <v>0</v>
      </c>
      <c r="Q352" s="143">
        <v>3.5000000000000001E-3</v>
      </c>
      <c r="R352" s="143">
        <f>Q352*H352</f>
        <v>7.0000000000000001E-3</v>
      </c>
      <c r="S352" s="143">
        <v>0</v>
      </c>
      <c r="T352" s="144">
        <f>S352*H352</f>
        <v>0</v>
      </c>
      <c r="AR352" s="145" t="s">
        <v>196</v>
      </c>
      <c r="AT352" s="145" t="s">
        <v>324</v>
      </c>
      <c r="AU352" s="145" t="s">
        <v>86</v>
      </c>
      <c r="AY352" s="17" t="s">
        <v>159</v>
      </c>
      <c r="BE352" s="146">
        <f>IF(N352="základní",J352,0)</f>
        <v>0</v>
      </c>
      <c r="BF352" s="146">
        <f>IF(N352="snížená",J352,0)</f>
        <v>0</v>
      </c>
      <c r="BG352" s="146">
        <f>IF(N352="zákl. přenesená",J352,0)</f>
        <v>0</v>
      </c>
      <c r="BH352" s="146">
        <f>IF(N352="sníž. přenesená",J352,0)</f>
        <v>0</v>
      </c>
      <c r="BI352" s="146">
        <f>IF(N352="nulová",J352,0)</f>
        <v>0</v>
      </c>
      <c r="BJ352" s="17" t="s">
        <v>84</v>
      </c>
      <c r="BK352" s="146">
        <f>ROUND(I352*H352,2)</f>
        <v>0</v>
      </c>
      <c r="BL352" s="17" t="s">
        <v>166</v>
      </c>
      <c r="BM352" s="145" t="s">
        <v>643</v>
      </c>
    </row>
    <row r="353" spans="2:65" s="1" customFormat="1" ht="16.5" customHeight="1">
      <c r="B353" s="133"/>
      <c r="C353" s="175" t="s">
        <v>644</v>
      </c>
      <c r="D353" s="175" t="s">
        <v>324</v>
      </c>
      <c r="E353" s="176" t="s">
        <v>645</v>
      </c>
      <c r="F353" s="177" t="s">
        <v>646</v>
      </c>
      <c r="G353" s="178" t="s">
        <v>410</v>
      </c>
      <c r="H353" s="179">
        <v>2</v>
      </c>
      <c r="I353" s="180"/>
      <c r="J353" s="181">
        <f>ROUND(I353*H353,2)</f>
        <v>0</v>
      </c>
      <c r="K353" s="177" t="s">
        <v>165</v>
      </c>
      <c r="L353" s="182"/>
      <c r="M353" s="183" t="s">
        <v>1</v>
      </c>
      <c r="N353" s="184" t="s">
        <v>41</v>
      </c>
      <c r="P353" s="143">
        <f>O353*H353</f>
        <v>0</v>
      </c>
      <c r="Q353" s="143">
        <v>4.0000000000000001E-3</v>
      </c>
      <c r="R353" s="143">
        <f>Q353*H353</f>
        <v>8.0000000000000002E-3</v>
      </c>
      <c r="S353" s="143">
        <v>0</v>
      </c>
      <c r="T353" s="144">
        <f>S353*H353</f>
        <v>0</v>
      </c>
      <c r="AR353" s="145" t="s">
        <v>196</v>
      </c>
      <c r="AT353" s="145" t="s">
        <v>324</v>
      </c>
      <c r="AU353" s="145" t="s">
        <v>86</v>
      </c>
      <c r="AY353" s="17" t="s">
        <v>159</v>
      </c>
      <c r="BE353" s="146">
        <f>IF(N353="základní",J353,0)</f>
        <v>0</v>
      </c>
      <c r="BF353" s="146">
        <f>IF(N353="snížená",J353,0)</f>
        <v>0</v>
      </c>
      <c r="BG353" s="146">
        <f>IF(N353="zákl. přenesená",J353,0)</f>
        <v>0</v>
      </c>
      <c r="BH353" s="146">
        <f>IF(N353="sníž. přenesená",J353,0)</f>
        <v>0</v>
      </c>
      <c r="BI353" s="146">
        <f>IF(N353="nulová",J353,0)</f>
        <v>0</v>
      </c>
      <c r="BJ353" s="17" t="s">
        <v>84</v>
      </c>
      <c r="BK353" s="146">
        <f>ROUND(I353*H353,2)</f>
        <v>0</v>
      </c>
      <c r="BL353" s="17" t="s">
        <v>166</v>
      </c>
      <c r="BM353" s="145" t="s">
        <v>647</v>
      </c>
    </row>
    <row r="354" spans="2:65" s="1" customFormat="1" ht="24.2" customHeight="1">
      <c r="B354" s="133"/>
      <c r="C354" s="134" t="s">
        <v>648</v>
      </c>
      <c r="D354" s="134" t="s">
        <v>161</v>
      </c>
      <c r="E354" s="135" t="s">
        <v>649</v>
      </c>
      <c r="F354" s="136" t="s">
        <v>650</v>
      </c>
      <c r="G354" s="137" t="s">
        <v>410</v>
      </c>
      <c r="H354" s="138">
        <v>6</v>
      </c>
      <c r="I354" s="139"/>
      <c r="J354" s="140">
        <f>ROUND(I354*H354,2)</f>
        <v>0</v>
      </c>
      <c r="K354" s="136" t="s">
        <v>165</v>
      </c>
      <c r="L354" s="32"/>
      <c r="M354" s="141" t="s">
        <v>1</v>
      </c>
      <c r="N354" s="142" t="s">
        <v>41</v>
      </c>
      <c r="P354" s="143">
        <f>O354*H354</f>
        <v>0</v>
      </c>
      <c r="Q354" s="143">
        <v>0.11276</v>
      </c>
      <c r="R354" s="143">
        <f>Q354*H354</f>
        <v>0.67656000000000005</v>
      </c>
      <c r="S354" s="143">
        <v>0</v>
      </c>
      <c r="T354" s="144">
        <f>S354*H354</f>
        <v>0</v>
      </c>
      <c r="AR354" s="145" t="s">
        <v>166</v>
      </c>
      <c r="AT354" s="145" t="s">
        <v>161</v>
      </c>
      <c r="AU354" s="145" t="s">
        <v>86</v>
      </c>
      <c r="AY354" s="17" t="s">
        <v>159</v>
      </c>
      <c r="BE354" s="146">
        <f>IF(N354="základní",J354,0)</f>
        <v>0</v>
      </c>
      <c r="BF354" s="146">
        <f>IF(N354="snížená",J354,0)</f>
        <v>0</v>
      </c>
      <c r="BG354" s="146">
        <f>IF(N354="zákl. přenesená",J354,0)</f>
        <v>0</v>
      </c>
      <c r="BH354" s="146">
        <f>IF(N354="sníž. přenesená",J354,0)</f>
        <v>0</v>
      </c>
      <c r="BI354" s="146">
        <f>IF(N354="nulová",J354,0)</f>
        <v>0</v>
      </c>
      <c r="BJ354" s="17" t="s">
        <v>84</v>
      </c>
      <c r="BK354" s="146">
        <f>ROUND(I354*H354,2)</f>
        <v>0</v>
      </c>
      <c r="BL354" s="17" t="s">
        <v>166</v>
      </c>
      <c r="BM354" s="145" t="s">
        <v>651</v>
      </c>
    </row>
    <row r="355" spans="2:65" s="12" customFormat="1" ht="11.25">
      <c r="B355" s="147"/>
      <c r="D355" s="148" t="s">
        <v>168</v>
      </c>
      <c r="E355" s="149" t="s">
        <v>1</v>
      </c>
      <c r="F355" s="150" t="s">
        <v>652</v>
      </c>
      <c r="H355" s="149" t="s">
        <v>1</v>
      </c>
      <c r="I355" s="151"/>
      <c r="L355" s="147"/>
      <c r="M355" s="152"/>
      <c r="T355" s="153"/>
      <c r="AT355" s="149" t="s">
        <v>168</v>
      </c>
      <c r="AU355" s="149" t="s">
        <v>86</v>
      </c>
      <c r="AV355" s="12" t="s">
        <v>84</v>
      </c>
      <c r="AW355" s="12" t="s">
        <v>32</v>
      </c>
      <c r="AX355" s="12" t="s">
        <v>76</v>
      </c>
      <c r="AY355" s="149" t="s">
        <v>159</v>
      </c>
    </row>
    <row r="356" spans="2:65" s="12" customFormat="1" ht="11.25">
      <c r="B356" s="147"/>
      <c r="D356" s="148" t="s">
        <v>168</v>
      </c>
      <c r="E356" s="149" t="s">
        <v>1</v>
      </c>
      <c r="F356" s="150" t="s">
        <v>653</v>
      </c>
      <c r="H356" s="149" t="s">
        <v>1</v>
      </c>
      <c r="I356" s="151"/>
      <c r="L356" s="147"/>
      <c r="M356" s="152"/>
      <c r="T356" s="153"/>
      <c r="AT356" s="149" t="s">
        <v>168</v>
      </c>
      <c r="AU356" s="149" t="s">
        <v>86</v>
      </c>
      <c r="AV356" s="12" t="s">
        <v>84</v>
      </c>
      <c r="AW356" s="12" t="s">
        <v>32</v>
      </c>
      <c r="AX356" s="12" t="s">
        <v>76</v>
      </c>
      <c r="AY356" s="149" t="s">
        <v>159</v>
      </c>
    </row>
    <row r="357" spans="2:65" s="12" customFormat="1" ht="22.5">
      <c r="B357" s="147"/>
      <c r="D357" s="148" t="s">
        <v>168</v>
      </c>
      <c r="E357" s="149" t="s">
        <v>1</v>
      </c>
      <c r="F357" s="150" t="s">
        <v>654</v>
      </c>
      <c r="H357" s="149" t="s">
        <v>1</v>
      </c>
      <c r="I357" s="151"/>
      <c r="L357" s="147"/>
      <c r="M357" s="152"/>
      <c r="T357" s="153"/>
      <c r="AT357" s="149" t="s">
        <v>168</v>
      </c>
      <c r="AU357" s="149" t="s">
        <v>86</v>
      </c>
      <c r="AV357" s="12" t="s">
        <v>84</v>
      </c>
      <c r="AW357" s="12" t="s">
        <v>32</v>
      </c>
      <c r="AX357" s="12" t="s">
        <v>76</v>
      </c>
      <c r="AY357" s="149" t="s">
        <v>159</v>
      </c>
    </row>
    <row r="358" spans="2:65" s="12" customFormat="1" ht="22.5">
      <c r="B358" s="147"/>
      <c r="D358" s="148" t="s">
        <v>168</v>
      </c>
      <c r="E358" s="149" t="s">
        <v>1</v>
      </c>
      <c r="F358" s="150" t="s">
        <v>655</v>
      </c>
      <c r="H358" s="149" t="s">
        <v>1</v>
      </c>
      <c r="I358" s="151"/>
      <c r="L358" s="147"/>
      <c r="M358" s="152"/>
      <c r="T358" s="153"/>
      <c r="AT358" s="149" t="s">
        <v>168</v>
      </c>
      <c r="AU358" s="149" t="s">
        <v>86</v>
      </c>
      <c r="AV358" s="12" t="s">
        <v>84</v>
      </c>
      <c r="AW358" s="12" t="s">
        <v>32</v>
      </c>
      <c r="AX358" s="12" t="s">
        <v>76</v>
      </c>
      <c r="AY358" s="149" t="s">
        <v>159</v>
      </c>
    </row>
    <row r="359" spans="2:65" s="13" customFormat="1" ht="11.25">
      <c r="B359" s="154"/>
      <c r="D359" s="148" t="s">
        <v>168</v>
      </c>
      <c r="E359" s="155" t="s">
        <v>1</v>
      </c>
      <c r="F359" s="156" t="s">
        <v>185</v>
      </c>
      <c r="H359" s="157">
        <v>6</v>
      </c>
      <c r="I359" s="158"/>
      <c r="L359" s="154"/>
      <c r="M359" s="159"/>
      <c r="T359" s="160"/>
      <c r="AT359" s="155" t="s">
        <v>168</v>
      </c>
      <c r="AU359" s="155" t="s">
        <v>86</v>
      </c>
      <c r="AV359" s="13" t="s">
        <v>86</v>
      </c>
      <c r="AW359" s="13" t="s">
        <v>32</v>
      </c>
      <c r="AX359" s="13" t="s">
        <v>84</v>
      </c>
      <c r="AY359" s="155" t="s">
        <v>159</v>
      </c>
    </row>
    <row r="360" spans="2:65" s="1" customFormat="1" ht="21.75" customHeight="1">
      <c r="B360" s="133"/>
      <c r="C360" s="175" t="s">
        <v>656</v>
      </c>
      <c r="D360" s="175" t="s">
        <v>324</v>
      </c>
      <c r="E360" s="176" t="s">
        <v>657</v>
      </c>
      <c r="F360" s="177" t="s">
        <v>658</v>
      </c>
      <c r="G360" s="178" t="s">
        <v>410</v>
      </c>
      <c r="H360" s="179">
        <v>6</v>
      </c>
      <c r="I360" s="180"/>
      <c r="J360" s="181">
        <f>ROUND(I360*H360,2)</f>
        <v>0</v>
      </c>
      <c r="K360" s="177" t="s">
        <v>165</v>
      </c>
      <c r="L360" s="182"/>
      <c r="M360" s="183" t="s">
        <v>1</v>
      </c>
      <c r="N360" s="184" t="s">
        <v>41</v>
      </c>
      <c r="P360" s="143">
        <f>O360*H360</f>
        <v>0</v>
      </c>
      <c r="Q360" s="143">
        <v>6.4999999999999997E-3</v>
      </c>
      <c r="R360" s="143">
        <f>Q360*H360</f>
        <v>3.9E-2</v>
      </c>
      <c r="S360" s="143">
        <v>0</v>
      </c>
      <c r="T360" s="144">
        <f>S360*H360</f>
        <v>0</v>
      </c>
      <c r="AR360" s="145" t="s">
        <v>196</v>
      </c>
      <c r="AT360" s="145" t="s">
        <v>324</v>
      </c>
      <c r="AU360" s="145" t="s">
        <v>86</v>
      </c>
      <c r="AY360" s="17" t="s">
        <v>159</v>
      </c>
      <c r="BE360" s="146">
        <f>IF(N360="základní",J360,0)</f>
        <v>0</v>
      </c>
      <c r="BF360" s="146">
        <f>IF(N360="snížená",J360,0)</f>
        <v>0</v>
      </c>
      <c r="BG360" s="146">
        <f>IF(N360="zákl. přenesená",J360,0)</f>
        <v>0</v>
      </c>
      <c r="BH360" s="146">
        <f>IF(N360="sníž. přenesená",J360,0)</f>
        <v>0</v>
      </c>
      <c r="BI360" s="146">
        <f>IF(N360="nulová",J360,0)</f>
        <v>0</v>
      </c>
      <c r="BJ360" s="17" t="s">
        <v>84</v>
      </c>
      <c r="BK360" s="146">
        <f>ROUND(I360*H360,2)</f>
        <v>0</v>
      </c>
      <c r="BL360" s="17" t="s">
        <v>166</v>
      </c>
      <c r="BM360" s="145" t="s">
        <v>659</v>
      </c>
    </row>
    <row r="361" spans="2:65" s="1" customFormat="1" ht="16.5" customHeight="1">
      <c r="B361" s="133"/>
      <c r="C361" s="175" t="s">
        <v>660</v>
      </c>
      <c r="D361" s="175" t="s">
        <v>324</v>
      </c>
      <c r="E361" s="176" t="s">
        <v>661</v>
      </c>
      <c r="F361" s="177" t="s">
        <v>662</v>
      </c>
      <c r="G361" s="178" t="s">
        <v>410</v>
      </c>
      <c r="H361" s="179">
        <v>6</v>
      </c>
      <c r="I361" s="180"/>
      <c r="J361" s="181">
        <f>ROUND(I361*H361,2)</f>
        <v>0</v>
      </c>
      <c r="K361" s="177" t="s">
        <v>165</v>
      </c>
      <c r="L361" s="182"/>
      <c r="M361" s="183" t="s">
        <v>1</v>
      </c>
      <c r="N361" s="184" t="s">
        <v>41</v>
      </c>
      <c r="P361" s="143">
        <f>O361*H361</f>
        <v>0</v>
      </c>
      <c r="Q361" s="143">
        <v>4.0000000000000002E-4</v>
      </c>
      <c r="R361" s="143">
        <f>Q361*H361</f>
        <v>2.4000000000000002E-3</v>
      </c>
      <c r="S361" s="143">
        <v>0</v>
      </c>
      <c r="T361" s="144">
        <f>S361*H361</f>
        <v>0</v>
      </c>
      <c r="AR361" s="145" t="s">
        <v>196</v>
      </c>
      <c r="AT361" s="145" t="s">
        <v>324</v>
      </c>
      <c r="AU361" s="145" t="s">
        <v>86</v>
      </c>
      <c r="AY361" s="17" t="s">
        <v>159</v>
      </c>
      <c r="BE361" s="146">
        <f>IF(N361="základní",J361,0)</f>
        <v>0</v>
      </c>
      <c r="BF361" s="146">
        <f>IF(N361="snížená",J361,0)</f>
        <v>0</v>
      </c>
      <c r="BG361" s="146">
        <f>IF(N361="zákl. přenesená",J361,0)</f>
        <v>0</v>
      </c>
      <c r="BH361" s="146">
        <f>IF(N361="sníž. přenesená",J361,0)</f>
        <v>0</v>
      </c>
      <c r="BI361" s="146">
        <f>IF(N361="nulová",J361,0)</f>
        <v>0</v>
      </c>
      <c r="BJ361" s="17" t="s">
        <v>84</v>
      </c>
      <c r="BK361" s="146">
        <f>ROUND(I361*H361,2)</f>
        <v>0</v>
      </c>
      <c r="BL361" s="17" t="s">
        <v>166</v>
      </c>
      <c r="BM361" s="145" t="s">
        <v>663</v>
      </c>
    </row>
    <row r="362" spans="2:65" s="1" customFormat="1" ht="16.5" customHeight="1">
      <c r="B362" s="133"/>
      <c r="C362" s="175" t="s">
        <v>664</v>
      </c>
      <c r="D362" s="175" t="s">
        <v>324</v>
      </c>
      <c r="E362" s="176" t="s">
        <v>665</v>
      </c>
      <c r="F362" s="177" t="s">
        <v>666</v>
      </c>
      <c r="G362" s="178" t="s">
        <v>410</v>
      </c>
      <c r="H362" s="179">
        <v>6</v>
      </c>
      <c r="I362" s="180"/>
      <c r="J362" s="181">
        <f>ROUND(I362*H362,2)</f>
        <v>0</v>
      </c>
      <c r="K362" s="177" t="s">
        <v>165</v>
      </c>
      <c r="L362" s="182"/>
      <c r="M362" s="183" t="s">
        <v>1</v>
      </c>
      <c r="N362" s="184" t="s">
        <v>41</v>
      </c>
      <c r="P362" s="143">
        <f>O362*H362</f>
        <v>0</v>
      </c>
      <c r="Q362" s="143">
        <v>1.4999999999999999E-4</v>
      </c>
      <c r="R362" s="143">
        <f>Q362*H362</f>
        <v>8.9999999999999998E-4</v>
      </c>
      <c r="S362" s="143">
        <v>0</v>
      </c>
      <c r="T362" s="144">
        <f>S362*H362</f>
        <v>0</v>
      </c>
      <c r="AR362" s="145" t="s">
        <v>196</v>
      </c>
      <c r="AT362" s="145" t="s">
        <v>324</v>
      </c>
      <c r="AU362" s="145" t="s">
        <v>86</v>
      </c>
      <c r="AY362" s="17" t="s">
        <v>159</v>
      </c>
      <c r="BE362" s="146">
        <f>IF(N362="základní",J362,0)</f>
        <v>0</v>
      </c>
      <c r="BF362" s="146">
        <f>IF(N362="snížená",J362,0)</f>
        <v>0</v>
      </c>
      <c r="BG362" s="146">
        <f>IF(N362="zákl. přenesená",J362,0)</f>
        <v>0</v>
      </c>
      <c r="BH362" s="146">
        <f>IF(N362="sníž. přenesená",J362,0)</f>
        <v>0</v>
      </c>
      <c r="BI362" s="146">
        <f>IF(N362="nulová",J362,0)</f>
        <v>0</v>
      </c>
      <c r="BJ362" s="17" t="s">
        <v>84</v>
      </c>
      <c r="BK362" s="146">
        <f>ROUND(I362*H362,2)</f>
        <v>0</v>
      </c>
      <c r="BL362" s="17" t="s">
        <v>166</v>
      </c>
      <c r="BM362" s="145" t="s">
        <v>667</v>
      </c>
    </row>
    <row r="363" spans="2:65" s="1" customFormat="1" ht="24.2" customHeight="1">
      <c r="B363" s="133"/>
      <c r="C363" s="134" t="s">
        <v>668</v>
      </c>
      <c r="D363" s="134" t="s">
        <v>161</v>
      </c>
      <c r="E363" s="135" t="s">
        <v>669</v>
      </c>
      <c r="F363" s="136" t="s">
        <v>670</v>
      </c>
      <c r="G363" s="137" t="s">
        <v>193</v>
      </c>
      <c r="H363" s="138">
        <v>84</v>
      </c>
      <c r="I363" s="139"/>
      <c r="J363" s="140">
        <f>ROUND(I363*H363,2)</f>
        <v>0</v>
      </c>
      <c r="K363" s="136" t="s">
        <v>165</v>
      </c>
      <c r="L363" s="32"/>
      <c r="M363" s="141" t="s">
        <v>1</v>
      </c>
      <c r="N363" s="142" t="s">
        <v>41</v>
      </c>
      <c r="P363" s="143">
        <f>O363*H363</f>
        <v>0</v>
      </c>
      <c r="Q363" s="143">
        <v>1.2999999999999999E-4</v>
      </c>
      <c r="R363" s="143">
        <f>Q363*H363</f>
        <v>1.0919999999999999E-2</v>
      </c>
      <c r="S363" s="143">
        <v>0</v>
      </c>
      <c r="T363" s="144">
        <f>S363*H363</f>
        <v>0</v>
      </c>
      <c r="AR363" s="145" t="s">
        <v>166</v>
      </c>
      <c r="AT363" s="145" t="s">
        <v>161</v>
      </c>
      <c r="AU363" s="145" t="s">
        <v>86</v>
      </c>
      <c r="AY363" s="17" t="s">
        <v>159</v>
      </c>
      <c r="BE363" s="146">
        <f>IF(N363="základní",J363,0)</f>
        <v>0</v>
      </c>
      <c r="BF363" s="146">
        <f>IF(N363="snížená",J363,0)</f>
        <v>0</v>
      </c>
      <c r="BG363" s="146">
        <f>IF(N363="zákl. přenesená",J363,0)</f>
        <v>0</v>
      </c>
      <c r="BH363" s="146">
        <f>IF(N363="sníž. přenesená",J363,0)</f>
        <v>0</v>
      </c>
      <c r="BI363" s="146">
        <f>IF(N363="nulová",J363,0)</f>
        <v>0</v>
      </c>
      <c r="BJ363" s="17" t="s">
        <v>84</v>
      </c>
      <c r="BK363" s="146">
        <f>ROUND(I363*H363,2)</f>
        <v>0</v>
      </c>
      <c r="BL363" s="17" t="s">
        <v>166</v>
      </c>
      <c r="BM363" s="145" t="s">
        <v>671</v>
      </c>
    </row>
    <row r="364" spans="2:65" s="13" customFormat="1" ht="11.25">
      <c r="B364" s="154"/>
      <c r="D364" s="148" t="s">
        <v>168</v>
      </c>
      <c r="E364" s="155" t="s">
        <v>1</v>
      </c>
      <c r="F364" s="156" t="s">
        <v>672</v>
      </c>
      <c r="H364" s="157">
        <v>84</v>
      </c>
      <c r="I364" s="158"/>
      <c r="L364" s="154"/>
      <c r="M364" s="159"/>
      <c r="T364" s="160"/>
      <c r="AT364" s="155" t="s">
        <v>168</v>
      </c>
      <c r="AU364" s="155" t="s">
        <v>86</v>
      </c>
      <c r="AV364" s="13" t="s">
        <v>86</v>
      </c>
      <c r="AW364" s="13" t="s">
        <v>32</v>
      </c>
      <c r="AX364" s="13" t="s">
        <v>84</v>
      </c>
      <c r="AY364" s="155" t="s">
        <v>159</v>
      </c>
    </row>
    <row r="365" spans="2:65" s="1" customFormat="1" ht="24.2" customHeight="1">
      <c r="B365" s="133"/>
      <c r="C365" s="134" t="s">
        <v>673</v>
      </c>
      <c r="D365" s="134" t="s">
        <v>161</v>
      </c>
      <c r="E365" s="135" t="s">
        <v>674</v>
      </c>
      <c r="F365" s="136" t="s">
        <v>675</v>
      </c>
      <c r="G365" s="137" t="s">
        <v>164</v>
      </c>
      <c r="H365" s="138">
        <v>5</v>
      </c>
      <c r="I365" s="139"/>
      <c r="J365" s="140">
        <f>ROUND(I365*H365,2)</f>
        <v>0</v>
      </c>
      <c r="K365" s="136" t="s">
        <v>165</v>
      </c>
      <c r="L365" s="32"/>
      <c r="M365" s="141" t="s">
        <v>1</v>
      </c>
      <c r="N365" s="142" t="s">
        <v>41</v>
      </c>
      <c r="P365" s="143">
        <f>O365*H365</f>
        <v>0</v>
      </c>
      <c r="Q365" s="143">
        <v>1.4499999999999999E-3</v>
      </c>
      <c r="R365" s="143">
        <f>Q365*H365</f>
        <v>7.2499999999999995E-3</v>
      </c>
      <c r="S365" s="143">
        <v>0</v>
      </c>
      <c r="T365" s="144">
        <f>S365*H365</f>
        <v>0</v>
      </c>
      <c r="AR365" s="145" t="s">
        <v>166</v>
      </c>
      <c r="AT365" s="145" t="s">
        <v>161</v>
      </c>
      <c r="AU365" s="145" t="s">
        <v>86</v>
      </c>
      <c r="AY365" s="17" t="s">
        <v>159</v>
      </c>
      <c r="BE365" s="146">
        <f>IF(N365="základní",J365,0)</f>
        <v>0</v>
      </c>
      <c r="BF365" s="146">
        <f>IF(N365="snížená",J365,0)</f>
        <v>0</v>
      </c>
      <c r="BG365" s="146">
        <f>IF(N365="zákl. přenesená",J365,0)</f>
        <v>0</v>
      </c>
      <c r="BH365" s="146">
        <f>IF(N365="sníž. přenesená",J365,0)</f>
        <v>0</v>
      </c>
      <c r="BI365" s="146">
        <f>IF(N365="nulová",J365,0)</f>
        <v>0</v>
      </c>
      <c r="BJ365" s="17" t="s">
        <v>84</v>
      </c>
      <c r="BK365" s="146">
        <f>ROUND(I365*H365,2)</f>
        <v>0</v>
      </c>
      <c r="BL365" s="17" t="s">
        <v>166</v>
      </c>
      <c r="BM365" s="145" t="s">
        <v>676</v>
      </c>
    </row>
    <row r="366" spans="2:65" s="13" customFormat="1" ht="11.25">
      <c r="B366" s="154"/>
      <c r="D366" s="148" t="s">
        <v>168</v>
      </c>
      <c r="E366" s="155" t="s">
        <v>1</v>
      </c>
      <c r="F366" s="156" t="s">
        <v>677</v>
      </c>
      <c r="H366" s="157">
        <v>5</v>
      </c>
      <c r="I366" s="158"/>
      <c r="L366" s="154"/>
      <c r="M366" s="159"/>
      <c r="T366" s="160"/>
      <c r="AT366" s="155" t="s">
        <v>168</v>
      </c>
      <c r="AU366" s="155" t="s">
        <v>86</v>
      </c>
      <c r="AV366" s="13" t="s">
        <v>86</v>
      </c>
      <c r="AW366" s="13" t="s">
        <v>32</v>
      </c>
      <c r="AX366" s="13" t="s">
        <v>84</v>
      </c>
      <c r="AY366" s="155" t="s">
        <v>159</v>
      </c>
    </row>
    <row r="367" spans="2:65" s="1" customFormat="1" ht="16.5" customHeight="1">
      <c r="B367" s="133"/>
      <c r="C367" s="134" t="s">
        <v>678</v>
      </c>
      <c r="D367" s="134" t="s">
        <v>161</v>
      </c>
      <c r="E367" s="135" t="s">
        <v>679</v>
      </c>
      <c r="F367" s="136" t="s">
        <v>680</v>
      </c>
      <c r="G367" s="137" t="s">
        <v>193</v>
      </c>
      <c r="H367" s="138">
        <v>84</v>
      </c>
      <c r="I367" s="139"/>
      <c r="J367" s="140">
        <f>ROUND(I367*H367,2)</f>
        <v>0</v>
      </c>
      <c r="K367" s="136" t="s">
        <v>165</v>
      </c>
      <c r="L367" s="32"/>
      <c r="M367" s="141" t="s">
        <v>1</v>
      </c>
      <c r="N367" s="142" t="s">
        <v>41</v>
      </c>
      <c r="P367" s="143">
        <f>O367*H367</f>
        <v>0</v>
      </c>
      <c r="Q367" s="143">
        <v>0</v>
      </c>
      <c r="R367" s="143">
        <f>Q367*H367</f>
        <v>0</v>
      </c>
      <c r="S367" s="143">
        <v>0</v>
      </c>
      <c r="T367" s="144">
        <f>S367*H367</f>
        <v>0</v>
      </c>
      <c r="AR367" s="145" t="s">
        <v>166</v>
      </c>
      <c r="AT367" s="145" t="s">
        <v>161</v>
      </c>
      <c r="AU367" s="145" t="s">
        <v>86</v>
      </c>
      <c r="AY367" s="17" t="s">
        <v>159</v>
      </c>
      <c r="BE367" s="146">
        <f>IF(N367="základní",J367,0)</f>
        <v>0</v>
      </c>
      <c r="BF367" s="146">
        <f>IF(N367="snížená",J367,0)</f>
        <v>0</v>
      </c>
      <c r="BG367" s="146">
        <f>IF(N367="zákl. přenesená",J367,0)</f>
        <v>0</v>
      </c>
      <c r="BH367" s="146">
        <f>IF(N367="sníž. přenesená",J367,0)</f>
        <v>0</v>
      </c>
      <c r="BI367" s="146">
        <f>IF(N367="nulová",J367,0)</f>
        <v>0</v>
      </c>
      <c r="BJ367" s="17" t="s">
        <v>84</v>
      </c>
      <c r="BK367" s="146">
        <f>ROUND(I367*H367,2)</f>
        <v>0</v>
      </c>
      <c r="BL367" s="17" t="s">
        <v>166</v>
      </c>
      <c r="BM367" s="145" t="s">
        <v>681</v>
      </c>
    </row>
    <row r="368" spans="2:65" s="1" customFormat="1" ht="16.5" customHeight="1">
      <c r="B368" s="133"/>
      <c r="C368" s="134" t="s">
        <v>682</v>
      </c>
      <c r="D368" s="134" t="s">
        <v>161</v>
      </c>
      <c r="E368" s="135" t="s">
        <v>683</v>
      </c>
      <c r="F368" s="136" t="s">
        <v>684</v>
      </c>
      <c r="G368" s="137" t="s">
        <v>164</v>
      </c>
      <c r="H368" s="138">
        <v>5</v>
      </c>
      <c r="I368" s="139"/>
      <c r="J368" s="140">
        <f>ROUND(I368*H368,2)</f>
        <v>0</v>
      </c>
      <c r="K368" s="136" t="s">
        <v>165</v>
      </c>
      <c r="L368" s="32"/>
      <c r="M368" s="141" t="s">
        <v>1</v>
      </c>
      <c r="N368" s="142" t="s">
        <v>41</v>
      </c>
      <c r="P368" s="143">
        <f>O368*H368</f>
        <v>0</v>
      </c>
      <c r="Q368" s="143">
        <v>1.0000000000000001E-5</v>
      </c>
      <c r="R368" s="143">
        <f>Q368*H368</f>
        <v>5.0000000000000002E-5</v>
      </c>
      <c r="S368" s="143">
        <v>0</v>
      </c>
      <c r="T368" s="144">
        <f>S368*H368</f>
        <v>0</v>
      </c>
      <c r="AR368" s="145" t="s">
        <v>166</v>
      </c>
      <c r="AT368" s="145" t="s">
        <v>161</v>
      </c>
      <c r="AU368" s="145" t="s">
        <v>86</v>
      </c>
      <c r="AY368" s="17" t="s">
        <v>159</v>
      </c>
      <c r="BE368" s="146">
        <f>IF(N368="základní",J368,0)</f>
        <v>0</v>
      </c>
      <c r="BF368" s="146">
        <f>IF(N368="snížená",J368,0)</f>
        <v>0</v>
      </c>
      <c r="BG368" s="146">
        <f>IF(N368="zákl. přenesená",J368,0)</f>
        <v>0</v>
      </c>
      <c r="BH368" s="146">
        <f>IF(N368="sníž. přenesená",J368,0)</f>
        <v>0</v>
      </c>
      <c r="BI368" s="146">
        <f>IF(N368="nulová",J368,0)</f>
        <v>0</v>
      </c>
      <c r="BJ368" s="17" t="s">
        <v>84</v>
      </c>
      <c r="BK368" s="146">
        <f>ROUND(I368*H368,2)</f>
        <v>0</v>
      </c>
      <c r="BL368" s="17" t="s">
        <v>166</v>
      </c>
      <c r="BM368" s="145" t="s">
        <v>685</v>
      </c>
    </row>
    <row r="369" spans="2:65" s="1" customFormat="1" ht="33" customHeight="1">
      <c r="B369" s="133"/>
      <c r="C369" s="134" t="s">
        <v>686</v>
      </c>
      <c r="D369" s="134" t="s">
        <v>161</v>
      </c>
      <c r="E369" s="135" t="s">
        <v>687</v>
      </c>
      <c r="F369" s="136" t="s">
        <v>688</v>
      </c>
      <c r="G369" s="137" t="s">
        <v>193</v>
      </c>
      <c r="H369" s="138">
        <v>244</v>
      </c>
      <c r="I369" s="139"/>
      <c r="J369" s="140">
        <f>ROUND(I369*H369,2)</f>
        <v>0</v>
      </c>
      <c r="K369" s="136" t="s">
        <v>165</v>
      </c>
      <c r="L369" s="32"/>
      <c r="M369" s="141" t="s">
        <v>1</v>
      </c>
      <c r="N369" s="142" t="s">
        <v>41</v>
      </c>
      <c r="P369" s="143">
        <f>O369*H369</f>
        <v>0</v>
      </c>
      <c r="Q369" s="143">
        <v>0.15540000000000001</v>
      </c>
      <c r="R369" s="143">
        <f>Q369*H369</f>
        <v>37.9176</v>
      </c>
      <c r="S369" s="143">
        <v>0</v>
      </c>
      <c r="T369" s="144">
        <f>S369*H369</f>
        <v>0</v>
      </c>
      <c r="AR369" s="145" t="s">
        <v>166</v>
      </c>
      <c r="AT369" s="145" t="s">
        <v>161</v>
      </c>
      <c r="AU369" s="145" t="s">
        <v>86</v>
      </c>
      <c r="AY369" s="17" t="s">
        <v>159</v>
      </c>
      <c r="BE369" s="146">
        <f>IF(N369="základní",J369,0)</f>
        <v>0</v>
      </c>
      <c r="BF369" s="146">
        <f>IF(N369="snížená",J369,0)</f>
        <v>0</v>
      </c>
      <c r="BG369" s="146">
        <f>IF(N369="zákl. přenesená",J369,0)</f>
        <v>0</v>
      </c>
      <c r="BH369" s="146">
        <f>IF(N369="sníž. přenesená",J369,0)</f>
        <v>0</v>
      </c>
      <c r="BI369" s="146">
        <f>IF(N369="nulová",J369,0)</f>
        <v>0</v>
      </c>
      <c r="BJ369" s="17" t="s">
        <v>84</v>
      </c>
      <c r="BK369" s="146">
        <f>ROUND(I369*H369,2)</f>
        <v>0</v>
      </c>
      <c r="BL369" s="17" t="s">
        <v>166</v>
      </c>
      <c r="BM369" s="145" t="s">
        <v>689</v>
      </c>
    </row>
    <row r="370" spans="2:65" s="13" customFormat="1" ht="11.25">
      <c r="B370" s="154"/>
      <c r="D370" s="148" t="s">
        <v>168</v>
      </c>
      <c r="E370" s="155" t="s">
        <v>1</v>
      </c>
      <c r="F370" s="156" t="s">
        <v>690</v>
      </c>
      <c r="H370" s="157">
        <v>155</v>
      </c>
      <c r="I370" s="158"/>
      <c r="L370" s="154"/>
      <c r="M370" s="159"/>
      <c r="T370" s="160"/>
      <c r="AT370" s="155" t="s">
        <v>168</v>
      </c>
      <c r="AU370" s="155" t="s">
        <v>86</v>
      </c>
      <c r="AV370" s="13" t="s">
        <v>86</v>
      </c>
      <c r="AW370" s="13" t="s">
        <v>32</v>
      </c>
      <c r="AX370" s="13" t="s">
        <v>76</v>
      </c>
      <c r="AY370" s="155" t="s">
        <v>159</v>
      </c>
    </row>
    <row r="371" spans="2:65" s="13" customFormat="1" ht="11.25">
      <c r="B371" s="154"/>
      <c r="D371" s="148" t="s">
        <v>168</v>
      </c>
      <c r="E371" s="155" t="s">
        <v>1</v>
      </c>
      <c r="F371" s="156" t="s">
        <v>691</v>
      </c>
      <c r="H371" s="157">
        <v>6</v>
      </c>
      <c r="I371" s="158"/>
      <c r="L371" s="154"/>
      <c r="M371" s="159"/>
      <c r="T371" s="160"/>
      <c r="AT371" s="155" t="s">
        <v>168</v>
      </c>
      <c r="AU371" s="155" t="s">
        <v>86</v>
      </c>
      <c r="AV371" s="13" t="s">
        <v>86</v>
      </c>
      <c r="AW371" s="13" t="s">
        <v>32</v>
      </c>
      <c r="AX371" s="13" t="s">
        <v>76</v>
      </c>
      <c r="AY371" s="155" t="s">
        <v>159</v>
      </c>
    </row>
    <row r="372" spans="2:65" s="13" customFormat="1" ht="11.25">
      <c r="B372" s="154"/>
      <c r="D372" s="148" t="s">
        <v>168</v>
      </c>
      <c r="E372" s="155" t="s">
        <v>1</v>
      </c>
      <c r="F372" s="156" t="s">
        <v>692</v>
      </c>
      <c r="H372" s="157">
        <v>74</v>
      </c>
      <c r="I372" s="158"/>
      <c r="L372" s="154"/>
      <c r="M372" s="159"/>
      <c r="T372" s="160"/>
      <c r="AT372" s="155" t="s">
        <v>168</v>
      </c>
      <c r="AU372" s="155" t="s">
        <v>86</v>
      </c>
      <c r="AV372" s="13" t="s">
        <v>86</v>
      </c>
      <c r="AW372" s="13" t="s">
        <v>32</v>
      </c>
      <c r="AX372" s="13" t="s">
        <v>76</v>
      </c>
      <c r="AY372" s="155" t="s">
        <v>159</v>
      </c>
    </row>
    <row r="373" spans="2:65" s="13" customFormat="1" ht="11.25">
      <c r="B373" s="154"/>
      <c r="D373" s="148" t="s">
        <v>168</v>
      </c>
      <c r="E373" s="155" t="s">
        <v>1</v>
      </c>
      <c r="F373" s="156" t="s">
        <v>693</v>
      </c>
      <c r="H373" s="157">
        <v>9</v>
      </c>
      <c r="I373" s="158"/>
      <c r="L373" s="154"/>
      <c r="M373" s="159"/>
      <c r="T373" s="160"/>
      <c r="AT373" s="155" t="s">
        <v>168</v>
      </c>
      <c r="AU373" s="155" t="s">
        <v>86</v>
      </c>
      <c r="AV373" s="13" t="s">
        <v>86</v>
      </c>
      <c r="AW373" s="13" t="s">
        <v>32</v>
      </c>
      <c r="AX373" s="13" t="s">
        <v>76</v>
      </c>
      <c r="AY373" s="155" t="s">
        <v>159</v>
      </c>
    </row>
    <row r="374" spans="2:65" s="14" customFormat="1" ht="11.25">
      <c r="B374" s="161"/>
      <c r="D374" s="148" t="s">
        <v>168</v>
      </c>
      <c r="E374" s="162" t="s">
        <v>1</v>
      </c>
      <c r="F374" s="163" t="s">
        <v>236</v>
      </c>
      <c r="H374" s="164">
        <v>244</v>
      </c>
      <c r="I374" s="165"/>
      <c r="L374" s="161"/>
      <c r="M374" s="166"/>
      <c r="T374" s="167"/>
      <c r="AT374" s="162" t="s">
        <v>168</v>
      </c>
      <c r="AU374" s="162" t="s">
        <v>86</v>
      </c>
      <c r="AV374" s="14" t="s">
        <v>166</v>
      </c>
      <c r="AW374" s="14" t="s">
        <v>32</v>
      </c>
      <c r="AX374" s="14" t="s">
        <v>84</v>
      </c>
      <c r="AY374" s="162" t="s">
        <v>159</v>
      </c>
    </row>
    <row r="375" spans="2:65" s="1" customFormat="1" ht="16.5" customHeight="1">
      <c r="B375" s="133"/>
      <c r="C375" s="175" t="s">
        <v>694</v>
      </c>
      <c r="D375" s="175" t="s">
        <v>324</v>
      </c>
      <c r="E375" s="176" t="s">
        <v>695</v>
      </c>
      <c r="F375" s="177" t="s">
        <v>696</v>
      </c>
      <c r="G375" s="178" t="s">
        <v>193</v>
      </c>
      <c r="H375" s="179">
        <v>158.1</v>
      </c>
      <c r="I375" s="180"/>
      <c r="J375" s="181">
        <f>ROUND(I375*H375,2)</f>
        <v>0</v>
      </c>
      <c r="K375" s="177" t="s">
        <v>165</v>
      </c>
      <c r="L375" s="182"/>
      <c r="M375" s="183" t="s">
        <v>1</v>
      </c>
      <c r="N375" s="184" t="s">
        <v>41</v>
      </c>
      <c r="P375" s="143">
        <f>O375*H375</f>
        <v>0</v>
      </c>
      <c r="Q375" s="143">
        <v>0.08</v>
      </c>
      <c r="R375" s="143">
        <f>Q375*H375</f>
        <v>12.648</v>
      </c>
      <c r="S375" s="143">
        <v>0</v>
      </c>
      <c r="T375" s="144">
        <f>S375*H375</f>
        <v>0</v>
      </c>
      <c r="AR375" s="145" t="s">
        <v>196</v>
      </c>
      <c r="AT375" s="145" t="s">
        <v>324</v>
      </c>
      <c r="AU375" s="145" t="s">
        <v>86</v>
      </c>
      <c r="AY375" s="17" t="s">
        <v>159</v>
      </c>
      <c r="BE375" s="146">
        <f>IF(N375="základní",J375,0)</f>
        <v>0</v>
      </c>
      <c r="BF375" s="146">
        <f>IF(N375="snížená",J375,0)</f>
        <v>0</v>
      </c>
      <c r="BG375" s="146">
        <f>IF(N375="zákl. přenesená",J375,0)</f>
        <v>0</v>
      </c>
      <c r="BH375" s="146">
        <f>IF(N375="sníž. přenesená",J375,0)</f>
        <v>0</v>
      </c>
      <c r="BI375" s="146">
        <f>IF(N375="nulová",J375,0)</f>
        <v>0</v>
      </c>
      <c r="BJ375" s="17" t="s">
        <v>84</v>
      </c>
      <c r="BK375" s="146">
        <f>ROUND(I375*H375,2)</f>
        <v>0</v>
      </c>
      <c r="BL375" s="17" t="s">
        <v>166</v>
      </c>
      <c r="BM375" s="145" t="s">
        <v>697</v>
      </c>
    </row>
    <row r="376" spans="2:65" s="13" customFormat="1" ht="11.25">
      <c r="B376" s="154"/>
      <c r="D376" s="148" t="s">
        <v>168</v>
      </c>
      <c r="E376" s="155" t="s">
        <v>1</v>
      </c>
      <c r="F376" s="156" t="s">
        <v>698</v>
      </c>
      <c r="H376" s="157">
        <v>155</v>
      </c>
      <c r="I376" s="158"/>
      <c r="L376" s="154"/>
      <c r="M376" s="159"/>
      <c r="T376" s="160"/>
      <c r="AT376" s="155" t="s">
        <v>168</v>
      </c>
      <c r="AU376" s="155" t="s">
        <v>86</v>
      </c>
      <c r="AV376" s="13" t="s">
        <v>86</v>
      </c>
      <c r="AW376" s="13" t="s">
        <v>32</v>
      </c>
      <c r="AX376" s="13" t="s">
        <v>84</v>
      </c>
      <c r="AY376" s="155" t="s">
        <v>159</v>
      </c>
    </row>
    <row r="377" spans="2:65" s="13" customFormat="1" ht="11.25">
      <c r="B377" s="154"/>
      <c r="D377" s="148" t="s">
        <v>168</v>
      </c>
      <c r="F377" s="156" t="s">
        <v>699</v>
      </c>
      <c r="H377" s="157">
        <v>158.1</v>
      </c>
      <c r="I377" s="158"/>
      <c r="L377" s="154"/>
      <c r="M377" s="159"/>
      <c r="T377" s="160"/>
      <c r="AT377" s="155" t="s">
        <v>168</v>
      </c>
      <c r="AU377" s="155" t="s">
        <v>86</v>
      </c>
      <c r="AV377" s="13" t="s">
        <v>86</v>
      </c>
      <c r="AW377" s="13" t="s">
        <v>3</v>
      </c>
      <c r="AX377" s="13" t="s">
        <v>84</v>
      </c>
      <c r="AY377" s="155" t="s">
        <v>159</v>
      </c>
    </row>
    <row r="378" spans="2:65" s="1" customFormat="1" ht="24.2" customHeight="1">
      <c r="B378" s="133"/>
      <c r="C378" s="175" t="s">
        <v>700</v>
      </c>
      <c r="D378" s="175" t="s">
        <v>324</v>
      </c>
      <c r="E378" s="176" t="s">
        <v>701</v>
      </c>
      <c r="F378" s="177" t="s">
        <v>702</v>
      </c>
      <c r="G378" s="178" t="s">
        <v>193</v>
      </c>
      <c r="H378" s="179">
        <v>75.48</v>
      </c>
      <c r="I378" s="180"/>
      <c r="J378" s="181">
        <f>ROUND(I378*H378,2)</f>
        <v>0</v>
      </c>
      <c r="K378" s="177" t="s">
        <v>165</v>
      </c>
      <c r="L378" s="182"/>
      <c r="M378" s="183" t="s">
        <v>1</v>
      </c>
      <c r="N378" s="184" t="s">
        <v>41</v>
      </c>
      <c r="P378" s="143">
        <f>O378*H378</f>
        <v>0</v>
      </c>
      <c r="Q378" s="143">
        <v>4.8300000000000003E-2</v>
      </c>
      <c r="R378" s="143">
        <f>Q378*H378</f>
        <v>3.6456840000000006</v>
      </c>
      <c r="S378" s="143">
        <v>0</v>
      </c>
      <c r="T378" s="144">
        <f>S378*H378</f>
        <v>0</v>
      </c>
      <c r="AR378" s="145" t="s">
        <v>196</v>
      </c>
      <c r="AT378" s="145" t="s">
        <v>324</v>
      </c>
      <c r="AU378" s="145" t="s">
        <v>86</v>
      </c>
      <c r="AY378" s="17" t="s">
        <v>159</v>
      </c>
      <c r="BE378" s="146">
        <f>IF(N378="základní",J378,0)</f>
        <v>0</v>
      </c>
      <c r="BF378" s="146">
        <f>IF(N378="snížená",J378,0)</f>
        <v>0</v>
      </c>
      <c r="BG378" s="146">
        <f>IF(N378="zákl. přenesená",J378,0)</f>
        <v>0</v>
      </c>
      <c r="BH378" s="146">
        <f>IF(N378="sníž. přenesená",J378,0)</f>
        <v>0</v>
      </c>
      <c r="BI378" s="146">
        <f>IF(N378="nulová",J378,0)</f>
        <v>0</v>
      </c>
      <c r="BJ378" s="17" t="s">
        <v>84</v>
      </c>
      <c r="BK378" s="146">
        <f>ROUND(I378*H378,2)</f>
        <v>0</v>
      </c>
      <c r="BL378" s="17" t="s">
        <v>166</v>
      </c>
      <c r="BM378" s="145" t="s">
        <v>703</v>
      </c>
    </row>
    <row r="379" spans="2:65" s="13" customFormat="1" ht="11.25">
      <c r="B379" s="154"/>
      <c r="D379" s="148" t="s">
        <v>168</v>
      </c>
      <c r="F379" s="156" t="s">
        <v>704</v>
      </c>
      <c r="H379" s="157">
        <v>75.48</v>
      </c>
      <c r="I379" s="158"/>
      <c r="L379" s="154"/>
      <c r="M379" s="159"/>
      <c r="T379" s="160"/>
      <c r="AT379" s="155" t="s">
        <v>168</v>
      </c>
      <c r="AU379" s="155" t="s">
        <v>86</v>
      </c>
      <c r="AV379" s="13" t="s">
        <v>86</v>
      </c>
      <c r="AW379" s="13" t="s">
        <v>3</v>
      </c>
      <c r="AX379" s="13" t="s">
        <v>84</v>
      </c>
      <c r="AY379" s="155" t="s">
        <v>159</v>
      </c>
    </row>
    <row r="380" spans="2:65" s="1" customFormat="1" ht="24.2" customHeight="1">
      <c r="B380" s="133"/>
      <c r="C380" s="175" t="s">
        <v>705</v>
      </c>
      <c r="D380" s="175" t="s">
        <v>324</v>
      </c>
      <c r="E380" s="176" t="s">
        <v>706</v>
      </c>
      <c r="F380" s="177" t="s">
        <v>707</v>
      </c>
      <c r="G380" s="178" t="s">
        <v>193</v>
      </c>
      <c r="H380" s="179">
        <v>9.18</v>
      </c>
      <c r="I380" s="180"/>
      <c r="J380" s="181">
        <f>ROUND(I380*H380,2)</f>
        <v>0</v>
      </c>
      <c r="K380" s="177" t="s">
        <v>165</v>
      </c>
      <c r="L380" s="182"/>
      <c r="M380" s="183" t="s">
        <v>1</v>
      </c>
      <c r="N380" s="184" t="s">
        <v>41</v>
      </c>
      <c r="P380" s="143">
        <f>O380*H380</f>
        <v>0</v>
      </c>
      <c r="Q380" s="143">
        <v>6.5670000000000006E-2</v>
      </c>
      <c r="R380" s="143">
        <f>Q380*H380</f>
        <v>0.60285060000000001</v>
      </c>
      <c r="S380" s="143">
        <v>0</v>
      </c>
      <c r="T380" s="144">
        <f>S380*H380</f>
        <v>0</v>
      </c>
      <c r="AR380" s="145" t="s">
        <v>196</v>
      </c>
      <c r="AT380" s="145" t="s">
        <v>324</v>
      </c>
      <c r="AU380" s="145" t="s">
        <v>86</v>
      </c>
      <c r="AY380" s="17" t="s">
        <v>159</v>
      </c>
      <c r="BE380" s="146">
        <f>IF(N380="základní",J380,0)</f>
        <v>0</v>
      </c>
      <c r="BF380" s="146">
        <f>IF(N380="snížená",J380,0)</f>
        <v>0</v>
      </c>
      <c r="BG380" s="146">
        <f>IF(N380="zákl. přenesená",J380,0)</f>
        <v>0</v>
      </c>
      <c r="BH380" s="146">
        <f>IF(N380="sníž. přenesená",J380,0)</f>
        <v>0</v>
      </c>
      <c r="BI380" s="146">
        <f>IF(N380="nulová",J380,0)</f>
        <v>0</v>
      </c>
      <c r="BJ380" s="17" t="s">
        <v>84</v>
      </c>
      <c r="BK380" s="146">
        <f>ROUND(I380*H380,2)</f>
        <v>0</v>
      </c>
      <c r="BL380" s="17" t="s">
        <v>166</v>
      </c>
      <c r="BM380" s="145" t="s">
        <v>708</v>
      </c>
    </row>
    <row r="381" spans="2:65" s="13" customFormat="1" ht="11.25">
      <c r="B381" s="154"/>
      <c r="D381" s="148" t="s">
        <v>168</v>
      </c>
      <c r="F381" s="156" t="s">
        <v>709</v>
      </c>
      <c r="H381" s="157">
        <v>9.18</v>
      </c>
      <c r="I381" s="158"/>
      <c r="L381" s="154"/>
      <c r="M381" s="159"/>
      <c r="T381" s="160"/>
      <c r="AT381" s="155" t="s">
        <v>168</v>
      </c>
      <c r="AU381" s="155" t="s">
        <v>86</v>
      </c>
      <c r="AV381" s="13" t="s">
        <v>86</v>
      </c>
      <c r="AW381" s="13" t="s">
        <v>3</v>
      </c>
      <c r="AX381" s="13" t="s">
        <v>84</v>
      </c>
      <c r="AY381" s="155" t="s">
        <v>159</v>
      </c>
    </row>
    <row r="382" spans="2:65" s="1" customFormat="1" ht="24.2" customHeight="1">
      <c r="B382" s="133"/>
      <c r="C382" s="175" t="s">
        <v>710</v>
      </c>
      <c r="D382" s="175" t="s">
        <v>324</v>
      </c>
      <c r="E382" s="176" t="s">
        <v>711</v>
      </c>
      <c r="F382" s="177" t="s">
        <v>712</v>
      </c>
      <c r="G382" s="178" t="s">
        <v>193</v>
      </c>
      <c r="H382" s="179">
        <v>6.12</v>
      </c>
      <c r="I382" s="180"/>
      <c r="J382" s="181">
        <f>ROUND(I382*H382,2)</f>
        <v>0</v>
      </c>
      <c r="K382" s="177" t="s">
        <v>165</v>
      </c>
      <c r="L382" s="182"/>
      <c r="M382" s="183" t="s">
        <v>1</v>
      </c>
      <c r="N382" s="184" t="s">
        <v>41</v>
      </c>
      <c r="P382" s="143">
        <f>O382*H382</f>
        <v>0</v>
      </c>
      <c r="Q382" s="143">
        <v>9.3509999999999996E-2</v>
      </c>
      <c r="R382" s="143">
        <f>Q382*H382</f>
        <v>0.57228119999999993</v>
      </c>
      <c r="S382" s="143">
        <v>0</v>
      </c>
      <c r="T382" s="144">
        <f>S382*H382</f>
        <v>0</v>
      </c>
      <c r="AR382" s="145" t="s">
        <v>196</v>
      </c>
      <c r="AT382" s="145" t="s">
        <v>324</v>
      </c>
      <c r="AU382" s="145" t="s">
        <v>86</v>
      </c>
      <c r="AY382" s="17" t="s">
        <v>159</v>
      </c>
      <c r="BE382" s="146">
        <f>IF(N382="základní",J382,0)</f>
        <v>0</v>
      </c>
      <c r="BF382" s="146">
        <f>IF(N382="snížená",J382,0)</f>
        <v>0</v>
      </c>
      <c r="BG382" s="146">
        <f>IF(N382="zákl. přenesená",J382,0)</f>
        <v>0</v>
      </c>
      <c r="BH382" s="146">
        <f>IF(N382="sníž. přenesená",J382,0)</f>
        <v>0</v>
      </c>
      <c r="BI382" s="146">
        <f>IF(N382="nulová",J382,0)</f>
        <v>0</v>
      </c>
      <c r="BJ382" s="17" t="s">
        <v>84</v>
      </c>
      <c r="BK382" s="146">
        <f>ROUND(I382*H382,2)</f>
        <v>0</v>
      </c>
      <c r="BL382" s="17" t="s">
        <v>166</v>
      </c>
      <c r="BM382" s="145" t="s">
        <v>713</v>
      </c>
    </row>
    <row r="383" spans="2:65" s="13" customFormat="1" ht="11.25">
      <c r="B383" s="154"/>
      <c r="D383" s="148" t="s">
        <v>168</v>
      </c>
      <c r="F383" s="156" t="s">
        <v>714</v>
      </c>
      <c r="H383" s="157">
        <v>6.12</v>
      </c>
      <c r="I383" s="158"/>
      <c r="L383" s="154"/>
      <c r="M383" s="159"/>
      <c r="T383" s="160"/>
      <c r="AT383" s="155" t="s">
        <v>168</v>
      </c>
      <c r="AU383" s="155" t="s">
        <v>86</v>
      </c>
      <c r="AV383" s="13" t="s">
        <v>86</v>
      </c>
      <c r="AW383" s="13" t="s">
        <v>3</v>
      </c>
      <c r="AX383" s="13" t="s">
        <v>84</v>
      </c>
      <c r="AY383" s="155" t="s">
        <v>159</v>
      </c>
    </row>
    <row r="384" spans="2:65" s="1" customFormat="1" ht="24.2" customHeight="1">
      <c r="B384" s="133"/>
      <c r="C384" s="134" t="s">
        <v>715</v>
      </c>
      <c r="D384" s="134" t="s">
        <v>161</v>
      </c>
      <c r="E384" s="135" t="s">
        <v>716</v>
      </c>
      <c r="F384" s="136" t="s">
        <v>717</v>
      </c>
      <c r="G384" s="137" t="s">
        <v>213</v>
      </c>
      <c r="H384" s="138">
        <v>10.98</v>
      </c>
      <c r="I384" s="139"/>
      <c r="J384" s="140">
        <f>ROUND(I384*H384,2)</f>
        <v>0</v>
      </c>
      <c r="K384" s="136" t="s">
        <v>165</v>
      </c>
      <c r="L384" s="32"/>
      <c r="M384" s="141" t="s">
        <v>1</v>
      </c>
      <c r="N384" s="142" t="s">
        <v>41</v>
      </c>
      <c r="P384" s="143">
        <f>O384*H384</f>
        <v>0</v>
      </c>
      <c r="Q384" s="143">
        <v>2.2563399999999998</v>
      </c>
      <c r="R384" s="143">
        <f>Q384*H384</f>
        <v>24.774613199999997</v>
      </c>
      <c r="S384" s="143">
        <v>0</v>
      </c>
      <c r="T384" s="144">
        <f>S384*H384</f>
        <v>0</v>
      </c>
      <c r="AR384" s="145" t="s">
        <v>166</v>
      </c>
      <c r="AT384" s="145" t="s">
        <v>161</v>
      </c>
      <c r="AU384" s="145" t="s">
        <v>86</v>
      </c>
      <c r="AY384" s="17" t="s">
        <v>159</v>
      </c>
      <c r="BE384" s="146">
        <f>IF(N384="základní",J384,0)</f>
        <v>0</v>
      </c>
      <c r="BF384" s="146">
        <f>IF(N384="snížená",J384,0)</f>
        <v>0</v>
      </c>
      <c r="BG384" s="146">
        <f>IF(N384="zákl. přenesená",J384,0)</f>
        <v>0</v>
      </c>
      <c r="BH384" s="146">
        <f>IF(N384="sníž. přenesená",J384,0)</f>
        <v>0</v>
      </c>
      <c r="BI384" s="146">
        <f>IF(N384="nulová",J384,0)</f>
        <v>0</v>
      </c>
      <c r="BJ384" s="17" t="s">
        <v>84</v>
      </c>
      <c r="BK384" s="146">
        <f>ROUND(I384*H384,2)</f>
        <v>0</v>
      </c>
      <c r="BL384" s="17" t="s">
        <v>166</v>
      </c>
      <c r="BM384" s="145" t="s">
        <v>718</v>
      </c>
    </row>
    <row r="385" spans="2:65" s="13" customFormat="1" ht="11.25">
      <c r="B385" s="154"/>
      <c r="D385" s="148" t="s">
        <v>168</v>
      </c>
      <c r="E385" s="155" t="s">
        <v>1</v>
      </c>
      <c r="F385" s="156" t="s">
        <v>719</v>
      </c>
      <c r="H385" s="157">
        <v>10.98</v>
      </c>
      <c r="I385" s="158"/>
      <c r="L385" s="154"/>
      <c r="M385" s="159"/>
      <c r="T385" s="160"/>
      <c r="AT385" s="155" t="s">
        <v>168</v>
      </c>
      <c r="AU385" s="155" t="s">
        <v>86</v>
      </c>
      <c r="AV385" s="13" t="s">
        <v>86</v>
      </c>
      <c r="AW385" s="13" t="s">
        <v>32</v>
      </c>
      <c r="AX385" s="13" t="s">
        <v>84</v>
      </c>
      <c r="AY385" s="155" t="s">
        <v>159</v>
      </c>
    </row>
    <row r="386" spans="2:65" s="1" customFormat="1" ht="24.2" customHeight="1">
      <c r="B386" s="133"/>
      <c r="C386" s="134" t="s">
        <v>720</v>
      </c>
      <c r="D386" s="134" t="s">
        <v>161</v>
      </c>
      <c r="E386" s="135" t="s">
        <v>721</v>
      </c>
      <c r="F386" s="136" t="s">
        <v>722</v>
      </c>
      <c r="G386" s="137" t="s">
        <v>164</v>
      </c>
      <c r="H386" s="138">
        <v>250</v>
      </c>
      <c r="I386" s="139"/>
      <c r="J386" s="140">
        <f>ROUND(I386*H386,2)</f>
        <v>0</v>
      </c>
      <c r="K386" s="136" t="s">
        <v>165</v>
      </c>
      <c r="L386" s="32"/>
      <c r="M386" s="141" t="s">
        <v>1</v>
      </c>
      <c r="N386" s="142" t="s">
        <v>41</v>
      </c>
      <c r="P386" s="143">
        <f>O386*H386</f>
        <v>0</v>
      </c>
      <c r="Q386" s="143">
        <v>6.8999999999999997E-4</v>
      </c>
      <c r="R386" s="143">
        <f>Q386*H386</f>
        <v>0.17249999999999999</v>
      </c>
      <c r="S386" s="143">
        <v>0</v>
      </c>
      <c r="T386" s="144">
        <f>S386*H386</f>
        <v>0</v>
      </c>
      <c r="AR386" s="145" t="s">
        <v>166</v>
      </c>
      <c r="AT386" s="145" t="s">
        <v>161</v>
      </c>
      <c r="AU386" s="145" t="s">
        <v>86</v>
      </c>
      <c r="AY386" s="17" t="s">
        <v>159</v>
      </c>
      <c r="BE386" s="146">
        <f>IF(N386="základní",J386,0)</f>
        <v>0</v>
      </c>
      <c r="BF386" s="146">
        <f>IF(N386="snížená",J386,0)</f>
        <v>0</v>
      </c>
      <c r="BG386" s="146">
        <f>IF(N386="zákl. přenesená",J386,0)</f>
        <v>0</v>
      </c>
      <c r="BH386" s="146">
        <f>IF(N386="sníž. přenesená",J386,0)</f>
        <v>0</v>
      </c>
      <c r="BI386" s="146">
        <f>IF(N386="nulová",J386,0)</f>
        <v>0</v>
      </c>
      <c r="BJ386" s="17" t="s">
        <v>84</v>
      </c>
      <c r="BK386" s="146">
        <f>ROUND(I386*H386,2)</f>
        <v>0</v>
      </c>
      <c r="BL386" s="17" t="s">
        <v>166</v>
      </c>
      <c r="BM386" s="145" t="s">
        <v>723</v>
      </c>
    </row>
    <row r="387" spans="2:65" s="1" customFormat="1" ht="24.2" customHeight="1">
      <c r="B387" s="133"/>
      <c r="C387" s="134" t="s">
        <v>724</v>
      </c>
      <c r="D387" s="134" t="s">
        <v>161</v>
      </c>
      <c r="E387" s="135" t="s">
        <v>725</v>
      </c>
      <c r="F387" s="136" t="s">
        <v>726</v>
      </c>
      <c r="G387" s="137" t="s">
        <v>193</v>
      </c>
      <c r="H387" s="138">
        <v>54</v>
      </c>
      <c r="I387" s="139"/>
      <c r="J387" s="140">
        <f>ROUND(I387*H387,2)</f>
        <v>0</v>
      </c>
      <c r="K387" s="136" t="s">
        <v>165</v>
      </c>
      <c r="L387" s="32"/>
      <c r="M387" s="141" t="s">
        <v>1</v>
      </c>
      <c r="N387" s="142" t="s">
        <v>41</v>
      </c>
      <c r="P387" s="143">
        <f>O387*H387</f>
        <v>0</v>
      </c>
      <c r="Q387" s="143">
        <v>0</v>
      </c>
      <c r="R387" s="143">
        <f>Q387*H387</f>
        <v>0</v>
      </c>
      <c r="S387" s="143">
        <v>0</v>
      </c>
      <c r="T387" s="144">
        <f>S387*H387</f>
        <v>0</v>
      </c>
      <c r="AR387" s="145" t="s">
        <v>166</v>
      </c>
      <c r="AT387" s="145" t="s">
        <v>161</v>
      </c>
      <c r="AU387" s="145" t="s">
        <v>86</v>
      </c>
      <c r="AY387" s="17" t="s">
        <v>159</v>
      </c>
      <c r="BE387" s="146">
        <f>IF(N387="základní",J387,0)</f>
        <v>0</v>
      </c>
      <c r="BF387" s="146">
        <f>IF(N387="snížená",J387,0)</f>
        <v>0</v>
      </c>
      <c r="BG387" s="146">
        <f>IF(N387="zákl. přenesená",J387,0)</f>
        <v>0</v>
      </c>
      <c r="BH387" s="146">
        <f>IF(N387="sníž. přenesená",J387,0)</f>
        <v>0</v>
      </c>
      <c r="BI387" s="146">
        <f>IF(N387="nulová",J387,0)</f>
        <v>0</v>
      </c>
      <c r="BJ387" s="17" t="s">
        <v>84</v>
      </c>
      <c r="BK387" s="146">
        <f>ROUND(I387*H387,2)</f>
        <v>0</v>
      </c>
      <c r="BL387" s="17" t="s">
        <v>166</v>
      </c>
      <c r="BM387" s="145" t="s">
        <v>727</v>
      </c>
    </row>
    <row r="388" spans="2:65" s="13" customFormat="1" ht="11.25">
      <c r="B388" s="154"/>
      <c r="D388" s="148" t="s">
        <v>168</v>
      </c>
      <c r="E388" s="155" t="s">
        <v>1</v>
      </c>
      <c r="F388" s="156" t="s">
        <v>728</v>
      </c>
      <c r="H388" s="157">
        <v>54</v>
      </c>
      <c r="I388" s="158"/>
      <c r="L388" s="154"/>
      <c r="M388" s="159"/>
      <c r="T388" s="160"/>
      <c r="AT388" s="155" t="s">
        <v>168</v>
      </c>
      <c r="AU388" s="155" t="s">
        <v>86</v>
      </c>
      <c r="AV388" s="13" t="s">
        <v>86</v>
      </c>
      <c r="AW388" s="13" t="s">
        <v>32</v>
      </c>
      <c r="AX388" s="13" t="s">
        <v>84</v>
      </c>
      <c r="AY388" s="155" t="s">
        <v>159</v>
      </c>
    </row>
    <row r="389" spans="2:65" s="1" customFormat="1" ht="55.5" customHeight="1">
      <c r="B389" s="133"/>
      <c r="C389" s="134" t="s">
        <v>729</v>
      </c>
      <c r="D389" s="134" t="s">
        <v>161</v>
      </c>
      <c r="E389" s="135" t="s">
        <v>730</v>
      </c>
      <c r="F389" s="136" t="s">
        <v>731</v>
      </c>
      <c r="G389" s="137" t="s">
        <v>410</v>
      </c>
      <c r="H389" s="138">
        <v>2</v>
      </c>
      <c r="I389" s="139"/>
      <c r="J389" s="140">
        <f>ROUND(I389*H389,2)</f>
        <v>0</v>
      </c>
      <c r="K389" s="136" t="s">
        <v>165</v>
      </c>
      <c r="L389" s="32"/>
      <c r="M389" s="141" t="s">
        <v>1</v>
      </c>
      <c r="N389" s="142" t="s">
        <v>41</v>
      </c>
      <c r="P389" s="143">
        <f>O389*H389</f>
        <v>0</v>
      </c>
      <c r="Q389" s="143">
        <v>0</v>
      </c>
      <c r="R389" s="143">
        <f>Q389*H389</f>
        <v>0</v>
      </c>
      <c r="S389" s="143">
        <v>4.0000000000000001E-3</v>
      </c>
      <c r="T389" s="144">
        <f>S389*H389</f>
        <v>8.0000000000000002E-3</v>
      </c>
      <c r="AR389" s="145" t="s">
        <v>166</v>
      </c>
      <c r="AT389" s="145" t="s">
        <v>161</v>
      </c>
      <c r="AU389" s="145" t="s">
        <v>86</v>
      </c>
      <c r="AY389" s="17" t="s">
        <v>159</v>
      </c>
      <c r="BE389" s="146">
        <f>IF(N389="základní",J389,0)</f>
        <v>0</v>
      </c>
      <c r="BF389" s="146">
        <f>IF(N389="snížená",J389,0)</f>
        <v>0</v>
      </c>
      <c r="BG389" s="146">
        <f>IF(N389="zákl. přenesená",J389,0)</f>
        <v>0</v>
      </c>
      <c r="BH389" s="146">
        <f>IF(N389="sníž. přenesená",J389,0)</f>
        <v>0</v>
      </c>
      <c r="BI389" s="146">
        <f>IF(N389="nulová",J389,0)</f>
        <v>0</v>
      </c>
      <c r="BJ389" s="17" t="s">
        <v>84</v>
      </c>
      <c r="BK389" s="146">
        <f>ROUND(I389*H389,2)</f>
        <v>0</v>
      </c>
      <c r="BL389" s="17" t="s">
        <v>166</v>
      </c>
      <c r="BM389" s="145" t="s">
        <v>732</v>
      </c>
    </row>
    <row r="390" spans="2:65" s="11" customFormat="1" ht="22.9" customHeight="1">
      <c r="B390" s="121"/>
      <c r="D390" s="122" t="s">
        <v>75</v>
      </c>
      <c r="E390" s="131" t="s">
        <v>733</v>
      </c>
      <c r="F390" s="131" t="s">
        <v>734</v>
      </c>
      <c r="I390" s="124"/>
      <c r="J390" s="132">
        <f>BK390</f>
        <v>0</v>
      </c>
      <c r="L390" s="121"/>
      <c r="M390" s="126"/>
      <c r="P390" s="127">
        <f>SUM(P391:P407)</f>
        <v>0</v>
      </c>
      <c r="R390" s="127">
        <f>SUM(R391:R407)</f>
        <v>0</v>
      </c>
      <c r="T390" s="128">
        <f>SUM(T391:T407)</f>
        <v>0</v>
      </c>
      <c r="AR390" s="122" t="s">
        <v>84</v>
      </c>
      <c r="AT390" s="129" t="s">
        <v>75</v>
      </c>
      <c r="AU390" s="129" t="s">
        <v>84</v>
      </c>
      <c r="AY390" s="122" t="s">
        <v>159</v>
      </c>
      <c r="BK390" s="130">
        <f>SUM(BK391:BK407)</f>
        <v>0</v>
      </c>
    </row>
    <row r="391" spans="2:65" s="1" customFormat="1" ht="24.2" customHeight="1">
      <c r="B391" s="133"/>
      <c r="C391" s="134" t="s">
        <v>735</v>
      </c>
      <c r="D391" s="134" t="s">
        <v>161</v>
      </c>
      <c r="E391" s="135" t="s">
        <v>736</v>
      </c>
      <c r="F391" s="136" t="s">
        <v>737</v>
      </c>
      <c r="G391" s="137" t="s">
        <v>299</v>
      </c>
      <c r="H391" s="138">
        <v>7.28</v>
      </c>
      <c r="I391" s="139"/>
      <c r="J391" s="140">
        <f>ROUND(I391*H391,2)</f>
        <v>0</v>
      </c>
      <c r="K391" s="136" t="s">
        <v>165</v>
      </c>
      <c r="L391" s="32"/>
      <c r="M391" s="141" t="s">
        <v>1</v>
      </c>
      <c r="N391" s="142" t="s">
        <v>41</v>
      </c>
      <c r="P391" s="143">
        <f>O391*H391</f>
        <v>0</v>
      </c>
      <c r="Q391" s="143">
        <v>0</v>
      </c>
      <c r="R391" s="143">
        <f>Q391*H391</f>
        <v>0</v>
      </c>
      <c r="S391" s="143">
        <v>0</v>
      </c>
      <c r="T391" s="144">
        <f>S391*H391</f>
        <v>0</v>
      </c>
      <c r="AR391" s="145" t="s">
        <v>166</v>
      </c>
      <c r="AT391" s="145" t="s">
        <v>161</v>
      </c>
      <c r="AU391" s="145" t="s">
        <v>86</v>
      </c>
      <c r="AY391" s="17" t="s">
        <v>159</v>
      </c>
      <c r="BE391" s="146">
        <f>IF(N391="základní",J391,0)</f>
        <v>0</v>
      </c>
      <c r="BF391" s="146">
        <f>IF(N391="snížená",J391,0)</f>
        <v>0</v>
      </c>
      <c r="BG391" s="146">
        <f>IF(N391="zákl. přenesená",J391,0)</f>
        <v>0</v>
      </c>
      <c r="BH391" s="146">
        <f>IF(N391="sníž. přenesená",J391,0)</f>
        <v>0</v>
      </c>
      <c r="BI391" s="146">
        <f>IF(N391="nulová",J391,0)</f>
        <v>0</v>
      </c>
      <c r="BJ391" s="17" t="s">
        <v>84</v>
      </c>
      <c r="BK391" s="146">
        <f>ROUND(I391*H391,2)</f>
        <v>0</v>
      </c>
      <c r="BL391" s="17" t="s">
        <v>166</v>
      </c>
      <c r="BM391" s="145" t="s">
        <v>738</v>
      </c>
    </row>
    <row r="392" spans="2:65" s="12" customFormat="1" ht="11.25">
      <c r="B392" s="147"/>
      <c r="D392" s="148" t="s">
        <v>168</v>
      </c>
      <c r="E392" s="149" t="s">
        <v>1</v>
      </c>
      <c r="F392" s="150" t="s">
        <v>739</v>
      </c>
      <c r="H392" s="149" t="s">
        <v>1</v>
      </c>
      <c r="I392" s="151"/>
      <c r="L392" s="147"/>
      <c r="M392" s="152"/>
      <c r="T392" s="153"/>
      <c r="AT392" s="149" t="s">
        <v>168</v>
      </c>
      <c r="AU392" s="149" t="s">
        <v>86</v>
      </c>
      <c r="AV392" s="12" t="s">
        <v>84</v>
      </c>
      <c r="AW392" s="12" t="s">
        <v>32</v>
      </c>
      <c r="AX392" s="12" t="s">
        <v>76</v>
      </c>
      <c r="AY392" s="149" t="s">
        <v>159</v>
      </c>
    </row>
    <row r="393" spans="2:65" s="13" customFormat="1" ht="11.25">
      <c r="B393" s="154"/>
      <c r="D393" s="148" t="s">
        <v>168</v>
      </c>
      <c r="E393" s="155" t="s">
        <v>1</v>
      </c>
      <c r="F393" s="156" t="s">
        <v>740</v>
      </c>
      <c r="H393" s="157">
        <v>7.28</v>
      </c>
      <c r="I393" s="158"/>
      <c r="L393" s="154"/>
      <c r="M393" s="159"/>
      <c r="T393" s="160"/>
      <c r="AT393" s="155" t="s">
        <v>168</v>
      </c>
      <c r="AU393" s="155" t="s">
        <v>86</v>
      </c>
      <c r="AV393" s="13" t="s">
        <v>86</v>
      </c>
      <c r="AW393" s="13" t="s">
        <v>32</v>
      </c>
      <c r="AX393" s="13" t="s">
        <v>84</v>
      </c>
      <c r="AY393" s="155" t="s">
        <v>159</v>
      </c>
    </row>
    <row r="394" spans="2:65" s="1" customFormat="1" ht="21.75" customHeight="1">
      <c r="B394" s="133"/>
      <c r="C394" s="134" t="s">
        <v>741</v>
      </c>
      <c r="D394" s="134" t="s">
        <v>161</v>
      </c>
      <c r="E394" s="135" t="s">
        <v>742</v>
      </c>
      <c r="F394" s="136" t="s">
        <v>743</v>
      </c>
      <c r="G394" s="137" t="s">
        <v>299</v>
      </c>
      <c r="H394" s="138">
        <v>82.86</v>
      </c>
      <c r="I394" s="139"/>
      <c r="J394" s="140">
        <f>ROUND(I394*H394,2)</f>
        <v>0</v>
      </c>
      <c r="K394" s="136" t="s">
        <v>165</v>
      </c>
      <c r="L394" s="32"/>
      <c r="M394" s="141" t="s">
        <v>1</v>
      </c>
      <c r="N394" s="142" t="s">
        <v>41</v>
      </c>
      <c r="P394" s="143">
        <f>O394*H394</f>
        <v>0</v>
      </c>
      <c r="Q394" s="143">
        <v>0</v>
      </c>
      <c r="R394" s="143">
        <f>Q394*H394</f>
        <v>0</v>
      </c>
      <c r="S394" s="143">
        <v>0</v>
      </c>
      <c r="T394" s="144">
        <f>S394*H394</f>
        <v>0</v>
      </c>
      <c r="AR394" s="145" t="s">
        <v>166</v>
      </c>
      <c r="AT394" s="145" t="s">
        <v>161</v>
      </c>
      <c r="AU394" s="145" t="s">
        <v>86</v>
      </c>
      <c r="AY394" s="17" t="s">
        <v>159</v>
      </c>
      <c r="BE394" s="146">
        <f>IF(N394="základní",J394,0)</f>
        <v>0</v>
      </c>
      <c r="BF394" s="146">
        <f>IF(N394="snížená",J394,0)</f>
        <v>0</v>
      </c>
      <c r="BG394" s="146">
        <f>IF(N394="zákl. přenesená",J394,0)</f>
        <v>0</v>
      </c>
      <c r="BH394" s="146">
        <f>IF(N394="sníž. přenesená",J394,0)</f>
        <v>0</v>
      </c>
      <c r="BI394" s="146">
        <f>IF(N394="nulová",J394,0)</f>
        <v>0</v>
      </c>
      <c r="BJ394" s="17" t="s">
        <v>84</v>
      </c>
      <c r="BK394" s="146">
        <f>ROUND(I394*H394,2)</f>
        <v>0</v>
      </c>
      <c r="BL394" s="17" t="s">
        <v>166</v>
      </c>
      <c r="BM394" s="145" t="s">
        <v>744</v>
      </c>
    </row>
    <row r="395" spans="2:65" s="13" customFormat="1" ht="11.25">
      <c r="B395" s="154"/>
      <c r="D395" s="148" t="s">
        <v>168</v>
      </c>
      <c r="E395" s="155" t="s">
        <v>118</v>
      </c>
      <c r="F395" s="156" t="s">
        <v>745</v>
      </c>
      <c r="H395" s="157">
        <v>82.86</v>
      </c>
      <c r="I395" s="158"/>
      <c r="L395" s="154"/>
      <c r="M395" s="159"/>
      <c r="T395" s="160"/>
      <c r="AT395" s="155" t="s">
        <v>168</v>
      </c>
      <c r="AU395" s="155" t="s">
        <v>86</v>
      </c>
      <c r="AV395" s="13" t="s">
        <v>86</v>
      </c>
      <c r="AW395" s="13" t="s">
        <v>32</v>
      </c>
      <c r="AX395" s="13" t="s">
        <v>84</v>
      </c>
      <c r="AY395" s="155" t="s">
        <v>159</v>
      </c>
    </row>
    <row r="396" spans="2:65" s="1" customFormat="1" ht="24.2" customHeight="1">
      <c r="B396" s="133"/>
      <c r="C396" s="134" t="s">
        <v>746</v>
      </c>
      <c r="D396" s="134" t="s">
        <v>161</v>
      </c>
      <c r="E396" s="135" t="s">
        <v>747</v>
      </c>
      <c r="F396" s="136" t="s">
        <v>748</v>
      </c>
      <c r="G396" s="137" t="s">
        <v>299</v>
      </c>
      <c r="H396" s="138">
        <v>1574.34</v>
      </c>
      <c r="I396" s="139"/>
      <c r="J396" s="140">
        <f>ROUND(I396*H396,2)</f>
        <v>0</v>
      </c>
      <c r="K396" s="136" t="s">
        <v>165</v>
      </c>
      <c r="L396" s="32"/>
      <c r="M396" s="141" t="s">
        <v>1</v>
      </c>
      <c r="N396" s="142" t="s">
        <v>41</v>
      </c>
      <c r="P396" s="143">
        <f>O396*H396</f>
        <v>0</v>
      </c>
      <c r="Q396" s="143">
        <v>0</v>
      </c>
      <c r="R396" s="143">
        <f>Q396*H396</f>
        <v>0</v>
      </c>
      <c r="S396" s="143">
        <v>0</v>
      </c>
      <c r="T396" s="144">
        <f>S396*H396</f>
        <v>0</v>
      </c>
      <c r="AR396" s="145" t="s">
        <v>166</v>
      </c>
      <c r="AT396" s="145" t="s">
        <v>161</v>
      </c>
      <c r="AU396" s="145" t="s">
        <v>86</v>
      </c>
      <c r="AY396" s="17" t="s">
        <v>159</v>
      </c>
      <c r="BE396" s="146">
        <f>IF(N396="základní",J396,0)</f>
        <v>0</v>
      </c>
      <c r="BF396" s="146">
        <f>IF(N396="snížená",J396,0)</f>
        <v>0</v>
      </c>
      <c r="BG396" s="146">
        <f>IF(N396="zákl. přenesená",J396,0)</f>
        <v>0</v>
      </c>
      <c r="BH396" s="146">
        <f>IF(N396="sníž. přenesená",J396,0)</f>
        <v>0</v>
      </c>
      <c r="BI396" s="146">
        <f>IF(N396="nulová",J396,0)</f>
        <v>0</v>
      </c>
      <c r="BJ396" s="17" t="s">
        <v>84</v>
      </c>
      <c r="BK396" s="146">
        <f>ROUND(I396*H396,2)</f>
        <v>0</v>
      </c>
      <c r="BL396" s="17" t="s">
        <v>166</v>
      </c>
      <c r="BM396" s="145" t="s">
        <v>749</v>
      </c>
    </row>
    <row r="397" spans="2:65" s="13" customFormat="1" ht="11.25">
      <c r="B397" s="154"/>
      <c r="D397" s="148" t="s">
        <v>168</v>
      </c>
      <c r="E397" s="155" t="s">
        <v>1</v>
      </c>
      <c r="F397" s="156" t="s">
        <v>750</v>
      </c>
      <c r="H397" s="157">
        <v>1574.34</v>
      </c>
      <c r="I397" s="158"/>
      <c r="L397" s="154"/>
      <c r="M397" s="159"/>
      <c r="T397" s="160"/>
      <c r="AT397" s="155" t="s">
        <v>168</v>
      </c>
      <c r="AU397" s="155" t="s">
        <v>86</v>
      </c>
      <c r="AV397" s="13" t="s">
        <v>86</v>
      </c>
      <c r="AW397" s="13" t="s">
        <v>32</v>
      </c>
      <c r="AX397" s="13" t="s">
        <v>84</v>
      </c>
      <c r="AY397" s="155" t="s">
        <v>159</v>
      </c>
    </row>
    <row r="398" spans="2:65" s="1" customFormat="1" ht="21.75" customHeight="1">
      <c r="B398" s="133"/>
      <c r="C398" s="134" t="s">
        <v>751</v>
      </c>
      <c r="D398" s="134" t="s">
        <v>161</v>
      </c>
      <c r="E398" s="135" t="s">
        <v>752</v>
      </c>
      <c r="F398" s="136" t="s">
        <v>753</v>
      </c>
      <c r="G398" s="137" t="s">
        <v>299</v>
      </c>
      <c r="H398" s="138">
        <v>40.606000000000002</v>
      </c>
      <c r="I398" s="139"/>
      <c r="J398" s="140">
        <f>ROUND(I398*H398,2)</f>
        <v>0</v>
      </c>
      <c r="K398" s="136" t="s">
        <v>165</v>
      </c>
      <c r="L398" s="32"/>
      <c r="M398" s="141" t="s">
        <v>1</v>
      </c>
      <c r="N398" s="142" t="s">
        <v>41</v>
      </c>
      <c r="P398" s="143">
        <f>O398*H398</f>
        <v>0</v>
      </c>
      <c r="Q398" s="143">
        <v>0</v>
      </c>
      <c r="R398" s="143">
        <f>Q398*H398</f>
        <v>0</v>
      </c>
      <c r="S398" s="143">
        <v>0</v>
      </c>
      <c r="T398" s="144">
        <f>S398*H398</f>
        <v>0</v>
      </c>
      <c r="AR398" s="145" t="s">
        <v>166</v>
      </c>
      <c r="AT398" s="145" t="s">
        <v>161</v>
      </c>
      <c r="AU398" s="145" t="s">
        <v>86</v>
      </c>
      <c r="AY398" s="17" t="s">
        <v>159</v>
      </c>
      <c r="BE398" s="146">
        <f>IF(N398="základní",J398,0)</f>
        <v>0</v>
      </c>
      <c r="BF398" s="146">
        <f>IF(N398="snížená",J398,0)</f>
        <v>0</v>
      </c>
      <c r="BG398" s="146">
        <f>IF(N398="zákl. přenesená",J398,0)</f>
        <v>0</v>
      </c>
      <c r="BH398" s="146">
        <f>IF(N398="sníž. přenesená",J398,0)</f>
        <v>0</v>
      </c>
      <c r="BI398" s="146">
        <f>IF(N398="nulová",J398,0)</f>
        <v>0</v>
      </c>
      <c r="BJ398" s="17" t="s">
        <v>84</v>
      </c>
      <c r="BK398" s="146">
        <f>ROUND(I398*H398,2)</f>
        <v>0</v>
      </c>
      <c r="BL398" s="17" t="s">
        <v>166</v>
      </c>
      <c r="BM398" s="145" t="s">
        <v>754</v>
      </c>
    </row>
    <row r="399" spans="2:65" s="13" customFormat="1" ht="11.25">
      <c r="B399" s="154"/>
      <c r="D399" s="148" t="s">
        <v>168</v>
      </c>
      <c r="E399" s="155" t="s">
        <v>120</v>
      </c>
      <c r="F399" s="156" t="s">
        <v>121</v>
      </c>
      <c r="H399" s="157">
        <v>40.606000000000002</v>
      </c>
      <c r="I399" s="158"/>
      <c r="L399" s="154"/>
      <c r="M399" s="159"/>
      <c r="T399" s="160"/>
      <c r="AT399" s="155" t="s">
        <v>168</v>
      </c>
      <c r="AU399" s="155" t="s">
        <v>86</v>
      </c>
      <c r="AV399" s="13" t="s">
        <v>86</v>
      </c>
      <c r="AW399" s="13" t="s">
        <v>32</v>
      </c>
      <c r="AX399" s="13" t="s">
        <v>84</v>
      </c>
      <c r="AY399" s="155" t="s">
        <v>159</v>
      </c>
    </row>
    <row r="400" spans="2:65" s="1" customFormat="1" ht="24.2" customHeight="1">
      <c r="B400" s="133"/>
      <c r="C400" s="134" t="s">
        <v>755</v>
      </c>
      <c r="D400" s="134" t="s">
        <v>161</v>
      </c>
      <c r="E400" s="135" t="s">
        <v>756</v>
      </c>
      <c r="F400" s="136" t="s">
        <v>757</v>
      </c>
      <c r="G400" s="137" t="s">
        <v>299</v>
      </c>
      <c r="H400" s="138">
        <v>771.51400000000001</v>
      </c>
      <c r="I400" s="139"/>
      <c r="J400" s="140">
        <f>ROUND(I400*H400,2)</f>
        <v>0</v>
      </c>
      <c r="K400" s="136" t="s">
        <v>165</v>
      </c>
      <c r="L400" s="32"/>
      <c r="M400" s="141" t="s">
        <v>1</v>
      </c>
      <c r="N400" s="142" t="s">
        <v>41</v>
      </c>
      <c r="P400" s="143">
        <f>O400*H400</f>
        <v>0</v>
      </c>
      <c r="Q400" s="143">
        <v>0</v>
      </c>
      <c r="R400" s="143">
        <f>Q400*H400</f>
        <v>0</v>
      </c>
      <c r="S400" s="143">
        <v>0</v>
      </c>
      <c r="T400" s="144">
        <f>S400*H400</f>
        <v>0</v>
      </c>
      <c r="AR400" s="145" t="s">
        <v>166</v>
      </c>
      <c r="AT400" s="145" t="s">
        <v>161</v>
      </c>
      <c r="AU400" s="145" t="s">
        <v>86</v>
      </c>
      <c r="AY400" s="17" t="s">
        <v>159</v>
      </c>
      <c r="BE400" s="146">
        <f>IF(N400="základní",J400,0)</f>
        <v>0</v>
      </c>
      <c r="BF400" s="146">
        <f>IF(N400="snížená",J400,0)</f>
        <v>0</v>
      </c>
      <c r="BG400" s="146">
        <f>IF(N400="zákl. přenesená",J400,0)</f>
        <v>0</v>
      </c>
      <c r="BH400" s="146">
        <f>IF(N400="sníž. přenesená",J400,0)</f>
        <v>0</v>
      </c>
      <c r="BI400" s="146">
        <f>IF(N400="nulová",J400,0)</f>
        <v>0</v>
      </c>
      <c r="BJ400" s="17" t="s">
        <v>84</v>
      </c>
      <c r="BK400" s="146">
        <f>ROUND(I400*H400,2)</f>
        <v>0</v>
      </c>
      <c r="BL400" s="17" t="s">
        <v>166</v>
      </c>
      <c r="BM400" s="145" t="s">
        <v>758</v>
      </c>
    </row>
    <row r="401" spans="2:65" s="13" customFormat="1" ht="11.25">
      <c r="B401" s="154"/>
      <c r="D401" s="148" t="s">
        <v>168</v>
      </c>
      <c r="E401" s="155" t="s">
        <v>1</v>
      </c>
      <c r="F401" s="156" t="s">
        <v>759</v>
      </c>
      <c r="H401" s="157">
        <v>771.51400000000001</v>
      </c>
      <c r="I401" s="158"/>
      <c r="L401" s="154"/>
      <c r="M401" s="159"/>
      <c r="T401" s="160"/>
      <c r="AT401" s="155" t="s">
        <v>168</v>
      </c>
      <c r="AU401" s="155" t="s">
        <v>86</v>
      </c>
      <c r="AV401" s="13" t="s">
        <v>86</v>
      </c>
      <c r="AW401" s="13" t="s">
        <v>32</v>
      </c>
      <c r="AX401" s="13" t="s">
        <v>84</v>
      </c>
      <c r="AY401" s="155" t="s">
        <v>159</v>
      </c>
    </row>
    <row r="402" spans="2:65" s="1" customFormat="1" ht="24.2" customHeight="1">
      <c r="B402" s="133"/>
      <c r="C402" s="134" t="s">
        <v>760</v>
      </c>
      <c r="D402" s="134" t="s">
        <v>161</v>
      </c>
      <c r="E402" s="135" t="s">
        <v>761</v>
      </c>
      <c r="F402" s="136" t="s">
        <v>762</v>
      </c>
      <c r="G402" s="137" t="s">
        <v>299</v>
      </c>
      <c r="H402" s="138">
        <v>127.10599999999999</v>
      </c>
      <c r="I402" s="139"/>
      <c r="J402" s="140">
        <f>ROUND(I402*H402,2)</f>
        <v>0</v>
      </c>
      <c r="K402" s="136" t="s">
        <v>165</v>
      </c>
      <c r="L402" s="32"/>
      <c r="M402" s="141" t="s">
        <v>1</v>
      </c>
      <c r="N402" s="142" t="s">
        <v>41</v>
      </c>
      <c r="P402" s="143">
        <f>O402*H402</f>
        <v>0</v>
      </c>
      <c r="Q402" s="143">
        <v>0</v>
      </c>
      <c r="R402" s="143">
        <f>Q402*H402</f>
        <v>0</v>
      </c>
      <c r="S402" s="143">
        <v>0</v>
      </c>
      <c r="T402" s="144">
        <f>S402*H402</f>
        <v>0</v>
      </c>
      <c r="AR402" s="145" t="s">
        <v>166</v>
      </c>
      <c r="AT402" s="145" t="s">
        <v>161</v>
      </c>
      <c r="AU402" s="145" t="s">
        <v>86</v>
      </c>
      <c r="AY402" s="17" t="s">
        <v>159</v>
      </c>
      <c r="BE402" s="146">
        <f>IF(N402="základní",J402,0)</f>
        <v>0</v>
      </c>
      <c r="BF402" s="146">
        <f>IF(N402="snížená",J402,0)</f>
        <v>0</v>
      </c>
      <c r="BG402" s="146">
        <f>IF(N402="zákl. přenesená",J402,0)</f>
        <v>0</v>
      </c>
      <c r="BH402" s="146">
        <f>IF(N402="sníž. přenesená",J402,0)</f>
        <v>0</v>
      </c>
      <c r="BI402" s="146">
        <f>IF(N402="nulová",J402,0)</f>
        <v>0</v>
      </c>
      <c r="BJ402" s="17" t="s">
        <v>84</v>
      </c>
      <c r="BK402" s="146">
        <f>ROUND(I402*H402,2)</f>
        <v>0</v>
      </c>
      <c r="BL402" s="17" t="s">
        <v>166</v>
      </c>
      <c r="BM402" s="145" t="s">
        <v>763</v>
      </c>
    </row>
    <row r="403" spans="2:65" s="1" customFormat="1" ht="33" customHeight="1">
      <c r="B403" s="133"/>
      <c r="C403" s="134" t="s">
        <v>764</v>
      </c>
      <c r="D403" s="134" t="s">
        <v>161</v>
      </c>
      <c r="E403" s="135" t="s">
        <v>765</v>
      </c>
      <c r="F403" s="136" t="s">
        <v>766</v>
      </c>
      <c r="G403" s="137" t="s">
        <v>299</v>
      </c>
      <c r="H403" s="138">
        <v>40.606000000000002</v>
      </c>
      <c r="I403" s="139"/>
      <c r="J403" s="140">
        <f>ROUND(I403*H403,2)</f>
        <v>0</v>
      </c>
      <c r="K403" s="136" t="s">
        <v>165</v>
      </c>
      <c r="L403" s="32"/>
      <c r="M403" s="141" t="s">
        <v>1</v>
      </c>
      <c r="N403" s="142" t="s">
        <v>41</v>
      </c>
      <c r="P403" s="143">
        <f>O403*H403</f>
        <v>0</v>
      </c>
      <c r="Q403" s="143">
        <v>0</v>
      </c>
      <c r="R403" s="143">
        <f>Q403*H403</f>
        <v>0</v>
      </c>
      <c r="S403" s="143">
        <v>0</v>
      </c>
      <c r="T403" s="144">
        <f>S403*H403</f>
        <v>0</v>
      </c>
      <c r="AR403" s="145" t="s">
        <v>166</v>
      </c>
      <c r="AT403" s="145" t="s">
        <v>161</v>
      </c>
      <c r="AU403" s="145" t="s">
        <v>86</v>
      </c>
      <c r="AY403" s="17" t="s">
        <v>159</v>
      </c>
      <c r="BE403" s="146">
        <f>IF(N403="základní",J403,0)</f>
        <v>0</v>
      </c>
      <c r="BF403" s="146">
        <f>IF(N403="snížená",J403,0)</f>
        <v>0</v>
      </c>
      <c r="BG403" s="146">
        <f>IF(N403="zákl. přenesená",J403,0)</f>
        <v>0</v>
      </c>
      <c r="BH403" s="146">
        <f>IF(N403="sníž. přenesená",J403,0)</f>
        <v>0</v>
      </c>
      <c r="BI403" s="146">
        <f>IF(N403="nulová",J403,0)</f>
        <v>0</v>
      </c>
      <c r="BJ403" s="17" t="s">
        <v>84</v>
      </c>
      <c r="BK403" s="146">
        <f>ROUND(I403*H403,2)</f>
        <v>0</v>
      </c>
      <c r="BL403" s="17" t="s">
        <v>166</v>
      </c>
      <c r="BM403" s="145" t="s">
        <v>767</v>
      </c>
    </row>
    <row r="404" spans="2:65" s="13" customFormat="1" ht="11.25">
      <c r="B404" s="154"/>
      <c r="D404" s="148" t="s">
        <v>168</v>
      </c>
      <c r="E404" s="155" t="s">
        <v>1</v>
      </c>
      <c r="F404" s="156" t="s">
        <v>120</v>
      </c>
      <c r="H404" s="157">
        <v>40.606000000000002</v>
      </c>
      <c r="I404" s="158"/>
      <c r="L404" s="154"/>
      <c r="M404" s="159"/>
      <c r="T404" s="160"/>
      <c r="AT404" s="155" t="s">
        <v>168</v>
      </c>
      <c r="AU404" s="155" t="s">
        <v>86</v>
      </c>
      <c r="AV404" s="13" t="s">
        <v>86</v>
      </c>
      <c r="AW404" s="13" t="s">
        <v>32</v>
      </c>
      <c r="AX404" s="13" t="s">
        <v>84</v>
      </c>
      <c r="AY404" s="155" t="s">
        <v>159</v>
      </c>
    </row>
    <row r="405" spans="2:65" s="1" customFormat="1" ht="33" customHeight="1">
      <c r="B405" s="133"/>
      <c r="C405" s="134" t="s">
        <v>768</v>
      </c>
      <c r="D405" s="134" t="s">
        <v>161</v>
      </c>
      <c r="E405" s="135" t="s">
        <v>769</v>
      </c>
      <c r="F405" s="136" t="s">
        <v>770</v>
      </c>
      <c r="G405" s="137" t="s">
        <v>299</v>
      </c>
      <c r="H405" s="138">
        <v>32.4</v>
      </c>
      <c r="I405" s="139"/>
      <c r="J405" s="140">
        <f>ROUND(I405*H405,2)</f>
        <v>0</v>
      </c>
      <c r="K405" s="136" t="s">
        <v>165</v>
      </c>
      <c r="L405" s="32"/>
      <c r="M405" s="141" t="s">
        <v>1</v>
      </c>
      <c r="N405" s="142" t="s">
        <v>41</v>
      </c>
      <c r="P405" s="143">
        <f>O405*H405</f>
        <v>0</v>
      </c>
      <c r="Q405" s="143">
        <v>0</v>
      </c>
      <c r="R405" s="143">
        <f>Q405*H405</f>
        <v>0</v>
      </c>
      <c r="S405" s="143">
        <v>0</v>
      </c>
      <c r="T405" s="144">
        <f>S405*H405</f>
        <v>0</v>
      </c>
      <c r="AR405" s="145" t="s">
        <v>166</v>
      </c>
      <c r="AT405" s="145" t="s">
        <v>161</v>
      </c>
      <c r="AU405" s="145" t="s">
        <v>86</v>
      </c>
      <c r="AY405" s="17" t="s">
        <v>159</v>
      </c>
      <c r="BE405" s="146">
        <f>IF(N405="základní",J405,0)</f>
        <v>0</v>
      </c>
      <c r="BF405" s="146">
        <f>IF(N405="snížená",J405,0)</f>
        <v>0</v>
      </c>
      <c r="BG405" s="146">
        <f>IF(N405="zákl. přenesená",J405,0)</f>
        <v>0</v>
      </c>
      <c r="BH405" s="146">
        <f>IF(N405="sníž. přenesená",J405,0)</f>
        <v>0</v>
      </c>
      <c r="BI405" s="146">
        <f>IF(N405="nulová",J405,0)</f>
        <v>0</v>
      </c>
      <c r="BJ405" s="17" t="s">
        <v>84</v>
      </c>
      <c r="BK405" s="146">
        <f>ROUND(I405*H405,2)</f>
        <v>0</v>
      </c>
      <c r="BL405" s="17" t="s">
        <v>166</v>
      </c>
      <c r="BM405" s="145" t="s">
        <v>771</v>
      </c>
    </row>
    <row r="406" spans="2:65" s="1" customFormat="1" ht="44.25" customHeight="1">
      <c r="B406" s="133"/>
      <c r="C406" s="134" t="s">
        <v>772</v>
      </c>
      <c r="D406" s="134" t="s">
        <v>161</v>
      </c>
      <c r="E406" s="135" t="s">
        <v>773</v>
      </c>
      <c r="F406" s="136" t="s">
        <v>774</v>
      </c>
      <c r="G406" s="137" t="s">
        <v>299</v>
      </c>
      <c r="H406" s="138">
        <v>50.46</v>
      </c>
      <c r="I406" s="139"/>
      <c r="J406" s="140">
        <f>ROUND(I406*H406,2)</f>
        <v>0</v>
      </c>
      <c r="K406" s="136" t="s">
        <v>165</v>
      </c>
      <c r="L406" s="32"/>
      <c r="M406" s="141" t="s">
        <v>1</v>
      </c>
      <c r="N406" s="142" t="s">
        <v>41</v>
      </c>
      <c r="P406" s="143">
        <f>O406*H406</f>
        <v>0</v>
      </c>
      <c r="Q406" s="143">
        <v>0</v>
      </c>
      <c r="R406" s="143">
        <f>Q406*H406</f>
        <v>0</v>
      </c>
      <c r="S406" s="143">
        <v>0</v>
      </c>
      <c r="T406" s="144">
        <f>S406*H406</f>
        <v>0</v>
      </c>
      <c r="AR406" s="145" t="s">
        <v>166</v>
      </c>
      <c r="AT406" s="145" t="s">
        <v>161</v>
      </c>
      <c r="AU406" s="145" t="s">
        <v>86</v>
      </c>
      <c r="AY406" s="17" t="s">
        <v>159</v>
      </c>
      <c r="BE406" s="146">
        <f>IF(N406="základní",J406,0)</f>
        <v>0</v>
      </c>
      <c r="BF406" s="146">
        <f>IF(N406="snížená",J406,0)</f>
        <v>0</v>
      </c>
      <c r="BG406" s="146">
        <f>IF(N406="zákl. přenesená",J406,0)</f>
        <v>0</v>
      </c>
      <c r="BH406" s="146">
        <f>IF(N406="sníž. přenesená",J406,0)</f>
        <v>0</v>
      </c>
      <c r="BI406" s="146">
        <f>IF(N406="nulová",J406,0)</f>
        <v>0</v>
      </c>
      <c r="BJ406" s="17" t="s">
        <v>84</v>
      </c>
      <c r="BK406" s="146">
        <f>ROUND(I406*H406,2)</f>
        <v>0</v>
      </c>
      <c r="BL406" s="17" t="s">
        <v>166</v>
      </c>
      <c r="BM406" s="145" t="s">
        <v>775</v>
      </c>
    </row>
    <row r="407" spans="2:65" s="13" customFormat="1" ht="11.25">
      <c r="B407" s="154"/>
      <c r="D407" s="148" t="s">
        <v>168</v>
      </c>
      <c r="E407" s="155" t="s">
        <v>1</v>
      </c>
      <c r="F407" s="156" t="s">
        <v>776</v>
      </c>
      <c r="H407" s="157">
        <v>50.46</v>
      </c>
      <c r="I407" s="158"/>
      <c r="L407" s="154"/>
      <c r="M407" s="159"/>
      <c r="T407" s="160"/>
      <c r="AT407" s="155" t="s">
        <v>168</v>
      </c>
      <c r="AU407" s="155" t="s">
        <v>86</v>
      </c>
      <c r="AV407" s="13" t="s">
        <v>86</v>
      </c>
      <c r="AW407" s="13" t="s">
        <v>32</v>
      </c>
      <c r="AX407" s="13" t="s">
        <v>84</v>
      </c>
      <c r="AY407" s="155" t="s">
        <v>159</v>
      </c>
    </row>
    <row r="408" spans="2:65" s="11" customFormat="1" ht="22.9" customHeight="1">
      <c r="B408" s="121"/>
      <c r="D408" s="122" t="s">
        <v>75</v>
      </c>
      <c r="E408" s="131" t="s">
        <v>777</v>
      </c>
      <c r="F408" s="131" t="s">
        <v>778</v>
      </c>
      <c r="I408" s="124"/>
      <c r="J408" s="132">
        <f>BK408</f>
        <v>0</v>
      </c>
      <c r="L408" s="121"/>
      <c r="M408" s="126"/>
      <c r="P408" s="127">
        <f>P409</f>
        <v>0</v>
      </c>
      <c r="R408" s="127">
        <f>R409</f>
        <v>0</v>
      </c>
      <c r="T408" s="128">
        <f>T409</f>
        <v>0</v>
      </c>
      <c r="AR408" s="122" t="s">
        <v>84</v>
      </c>
      <c r="AT408" s="129" t="s">
        <v>75</v>
      </c>
      <c r="AU408" s="129" t="s">
        <v>84</v>
      </c>
      <c r="AY408" s="122" t="s">
        <v>159</v>
      </c>
      <c r="BK408" s="130">
        <f>BK409</f>
        <v>0</v>
      </c>
    </row>
    <row r="409" spans="2:65" s="1" customFormat="1" ht="33" customHeight="1">
      <c r="B409" s="133"/>
      <c r="C409" s="134" t="s">
        <v>779</v>
      </c>
      <c r="D409" s="134" t="s">
        <v>161</v>
      </c>
      <c r="E409" s="135" t="s">
        <v>780</v>
      </c>
      <c r="F409" s="136" t="s">
        <v>781</v>
      </c>
      <c r="G409" s="137" t="s">
        <v>299</v>
      </c>
      <c r="H409" s="138">
        <v>999.43899999999996</v>
      </c>
      <c r="I409" s="139"/>
      <c r="J409" s="140">
        <f>ROUND(I409*H409,2)</f>
        <v>0</v>
      </c>
      <c r="K409" s="136" t="s">
        <v>165</v>
      </c>
      <c r="L409" s="32"/>
      <c r="M409" s="141" t="s">
        <v>1</v>
      </c>
      <c r="N409" s="142" t="s">
        <v>41</v>
      </c>
      <c r="P409" s="143">
        <f>O409*H409</f>
        <v>0</v>
      </c>
      <c r="Q409" s="143">
        <v>0</v>
      </c>
      <c r="R409" s="143">
        <f>Q409*H409</f>
        <v>0</v>
      </c>
      <c r="S409" s="143">
        <v>0</v>
      </c>
      <c r="T409" s="144">
        <f>S409*H409</f>
        <v>0</v>
      </c>
      <c r="AR409" s="145" t="s">
        <v>166</v>
      </c>
      <c r="AT409" s="145" t="s">
        <v>161</v>
      </c>
      <c r="AU409" s="145" t="s">
        <v>86</v>
      </c>
      <c r="AY409" s="17" t="s">
        <v>159</v>
      </c>
      <c r="BE409" s="146">
        <f>IF(N409="základní",J409,0)</f>
        <v>0</v>
      </c>
      <c r="BF409" s="146">
        <f>IF(N409="snížená",J409,0)</f>
        <v>0</v>
      </c>
      <c r="BG409" s="146">
        <f>IF(N409="zákl. přenesená",J409,0)</f>
        <v>0</v>
      </c>
      <c r="BH409" s="146">
        <f>IF(N409="sníž. přenesená",J409,0)</f>
        <v>0</v>
      </c>
      <c r="BI409" s="146">
        <f>IF(N409="nulová",J409,0)</f>
        <v>0</v>
      </c>
      <c r="BJ409" s="17" t="s">
        <v>84</v>
      </c>
      <c r="BK409" s="146">
        <f>ROUND(I409*H409,2)</f>
        <v>0</v>
      </c>
      <c r="BL409" s="17" t="s">
        <v>166</v>
      </c>
      <c r="BM409" s="145" t="s">
        <v>782</v>
      </c>
    </row>
    <row r="410" spans="2:65" s="11" customFormat="1" ht="25.9" customHeight="1">
      <c r="B410" s="121"/>
      <c r="D410" s="122" t="s">
        <v>75</v>
      </c>
      <c r="E410" s="123" t="s">
        <v>783</v>
      </c>
      <c r="F410" s="123" t="s">
        <v>784</v>
      </c>
      <c r="I410" s="124"/>
      <c r="J410" s="125">
        <f>BK410</f>
        <v>0</v>
      </c>
      <c r="L410" s="121"/>
      <c r="M410" s="126"/>
      <c r="P410" s="127">
        <f>P411</f>
        <v>0</v>
      </c>
      <c r="R410" s="127">
        <f>R411</f>
        <v>5.5070799999999996E-2</v>
      </c>
      <c r="T410" s="128">
        <f>T411</f>
        <v>0</v>
      </c>
      <c r="AR410" s="122" t="s">
        <v>86</v>
      </c>
      <c r="AT410" s="129" t="s">
        <v>75</v>
      </c>
      <c r="AU410" s="129" t="s">
        <v>76</v>
      </c>
      <c r="AY410" s="122" t="s">
        <v>159</v>
      </c>
      <c r="BK410" s="130">
        <f>BK411</f>
        <v>0</v>
      </c>
    </row>
    <row r="411" spans="2:65" s="11" customFormat="1" ht="22.9" customHeight="1">
      <c r="B411" s="121"/>
      <c r="D411" s="122" t="s">
        <v>75</v>
      </c>
      <c r="E411" s="131" t="s">
        <v>785</v>
      </c>
      <c r="F411" s="131" t="s">
        <v>786</v>
      </c>
      <c r="I411" s="124"/>
      <c r="J411" s="132">
        <f>BK411</f>
        <v>0</v>
      </c>
      <c r="L411" s="121"/>
      <c r="M411" s="126"/>
      <c r="P411" s="127">
        <f>SUM(P412:P422)</f>
        <v>0</v>
      </c>
      <c r="R411" s="127">
        <f>SUM(R412:R422)</f>
        <v>5.5070799999999996E-2</v>
      </c>
      <c r="T411" s="128">
        <f>SUM(T412:T422)</f>
        <v>0</v>
      </c>
      <c r="AR411" s="122" t="s">
        <v>86</v>
      </c>
      <c r="AT411" s="129" t="s">
        <v>75</v>
      </c>
      <c r="AU411" s="129" t="s">
        <v>84</v>
      </c>
      <c r="AY411" s="122" t="s">
        <v>159</v>
      </c>
      <c r="BK411" s="130">
        <f>SUM(BK412:BK422)</f>
        <v>0</v>
      </c>
    </row>
    <row r="412" spans="2:65" s="1" customFormat="1" ht="16.5" customHeight="1">
      <c r="B412" s="133"/>
      <c r="C412" s="134" t="s">
        <v>787</v>
      </c>
      <c r="D412" s="134" t="s">
        <v>161</v>
      </c>
      <c r="E412" s="135" t="s">
        <v>788</v>
      </c>
      <c r="F412" s="136" t="s">
        <v>789</v>
      </c>
      <c r="G412" s="137" t="s">
        <v>164</v>
      </c>
      <c r="H412" s="138">
        <v>17.5</v>
      </c>
      <c r="I412" s="139"/>
      <c r="J412" s="140">
        <f>ROUND(I412*H412,2)</f>
        <v>0</v>
      </c>
      <c r="K412" s="136" t="s">
        <v>165</v>
      </c>
      <c r="L412" s="32"/>
      <c r="M412" s="141" t="s">
        <v>1</v>
      </c>
      <c r="N412" s="142" t="s">
        <v>41</v>
      </c>
      <c r="P412" s="143">
        <f>O412*H412</f>
        <v>0</v>
      </c>
      <c r="Q412" s="143">
        <v>0</v>
      </c>
      <c r="R412" s="143">
        <f>Q412*H412</f>
        <v>0</v>
      </c>
      <c r="S412" s="143">
        <v>0</v>
      </c>
      <c r="T412" s="144">
        <f>S412*H412</f>
        <v>0</v>
      </c>
      <c r="AR412" s="145" t="s">
        <v>246</v>
      </c>
      <c r="AT412" s="145" t="s">
        <v>161</v>
      </c>
      <c r="AU412" s="145" t="s">
        <v>86</v>
      </c>
      <c r="AY412" s="17" t="s">
        <v>159</v>
      </c>
      <c r="BE412" s="146">
        <f>IF(N412="základní",J412,0)</f>
        <v>0</v>
      </c>
      <c r="BF412" s="146">
        <f>IF(N412="snížená",J412,0)</f>
        <v>0</v>
      </c>
      <c r="BG412" s="146">
        <f>IF(N412="zákl. přenesená",J412,0)</f>
        <v>0</v>
      </c>
      <c r="BH412" s="146">
        <f>IF(N412="sníž. přenesená",J412,0)</f>
        <v>0</v>
      </c>
      <c r="BI412" s="146">
        <f>IF(N412="nulová",J412,0)</f>
        <v>0</v>
      </c>
      <c r="BJ412" s="17" t="s">
        <v>84</v>
      </c>
      <c r="BK412" s="146">
        <f>ROUND(I412*H412,2)</f>
        <v>0</v>
      </c>
      <c r="BL412" s="17" t="s">
        <v>246</v>
      </c>
      <c r="BM412" s="145" t="s">
        <v>790</v>
      </c>
    </row>
    <row r="413" spans="2:65" s="13" customFormat="1" ht="11.25">
      <c r="B413" s="154"/>
      <c r="D413" s="148" t="s">
        <v>168</v>
      </c>
      <c r="E413" s="155" t="s">
        <v>1</v>
      </c>
      <c r="F413" s="156" t="s">
        <v>791</v>
      </c>
      <c r="H413" s="157">
        <v>11.52</v>
      </c>
      <c r="I413" s="158"/>
      <c r="L413" s="154"/>
      <c r="M413" s="159"/>
      <c r="T413" s="160"/>
      <c r="AT413" s="155" t="s">
        <v>168</v>
      </c>
      <c r="AU413" s="155" t="s">
        <v>86</v>
      </c>
      <c r="AV413" s="13" t="s">
        <v>86</v>
      </c>
      <c r="AW413" s="13" t="s">
        <v>32</v>
      </c>
      <c r="AX413" s="13" t="s">
        <v>76</v>
      </c>
      <c r="AY413" s="155" t="s">
        <v>159</v>
      </c>
    </row>
    <row r="414" spans="2:65" s="13" customFormat="1" ht="11.25">
      <c r="B414" s="154"/>
      <c r="D414" s="148" t="s">
        <v>168</v>
      </c>
      <c r="E414" s="155" t="s">
        <v>1</v>
      </c>
      <c r="F414" s="156" t="s">
        <v>792</v>
      </c>
      <c r="H414" s="157">
        <v>5.76</v>
      </c>
      <c r="I414" s="158"/>
      <c r="L414" s="154"/>
      <c r="M414" s="159"/>
      <c r="T414" s="160"/>
      <c r="AT414" s="155" t="s">
        <v>168</v>
      </c>
      <c r="AU414" s="155" t="s">
        <v>86</v>
      </c>
      <c r="AV414" s="13" t="s">
        <v>86</v>
      </c>
      <c r="AW414" s="13" t="s">
        <v>32</v>
      </c>
      <c r="AX414" s="13" t="s">
        <v>76</v>
      </c>
      <c r="AY414" s="155" t="s">
        <v>159</v>
      </c>
    </row>
    <row r="415" spans="2:65" s="15" customFormat="1" ht="11.25">
      <c r="B415" s="168"/>
      <c r="D415" s="148" t="s">
        <v>168</v>
      </c>
      <c r="E415" s="169" t="s">
        <v>1</v>
      </c>
      <c r="F415" s="170" t="s">
        <v>315</v>
      </c>
      <c r="H415" s="171">
        <v>17.28</v>
      </c>
      <c r="I415" s="172"/>
      <c r="L415" s="168"/>
      <c r="M415" s="173"/>
      <c r="T415" s="174"/>
      <c r="AT415" s="169" t="s">
        <v>168</v>
      </c>
      <c r="AU415" s="169" t="s">
        <v>86</v>
      </c>
      <c r="AV415" s="15" t="s">
        <v>176</v>
      </c>
      <c r="AW415" s="15" t="s">
        <v>32</v>
      </c>
      <c r="AX415" s="15" t="s">
        <v>76</v>
      </c>
      <c r="AY415" s="169" t="s">
        <v>159</v>
      </c>
    </row>
    <row r="416" spans="2:65" s="13" customFormat="1" ht="11.25">
      <c r="B416" s="154"/>
      <c r="D416" s="148" t="s">
        <v>168</v>
      </c>
      <c r="E416" s="155" t="s">
        <v>1</v>
      </c>
      <c r="F416" s="156" t="s">
        <v>793</v>
      </c>
      <c r="H416" s="157">
        <v>17.5</v>
      </c>
      <c r="I416" s="158"/>
      <c r="L416" s="154"/>
      <c r="M416" s="159"/>
      <c r="T416" s="160"/>
      <c r="AT416" s="155" t="s">
        <v>168</v>
      </c>
      <c r="AU416" s="155" t="s">
        <v>86</v>
      </c>
      <c r="AV416" s="13" t="s">
        <v>86</v>
      </c>
      <c r="AW416" s="13" t="s">
        <v>32</v>
      </c>
      <c r="AX416" s="13" t="s">
        <v>84</v>
      </c>
      <c r="AY416" s="155" t="s">
        <v>159</v>
      </c>
    </row>
    <row r="417" spans="2:65" s="1" customFormat="1" ht="21.75" customHeight="1">
      <c r="B417" s="133"/>
      <c r="C417" s="175" t="s">
        <v>794</v>
      </c>
      <c r="D417" s="175" t="s">
        <v>324</v>
      </c>
      <c r="E417" s="176" t="s">
        <v>795</v>
      </c>
      <c r="F417" s="177" t="s">
        <v>796</v>
      </c>
      <c r="G417" s="178" t="s">
        <v>164</v>
      </c>
      <c r="H417" s="179">
        <v>21.367999999999999</v>
      </c>
      <c r="I417" s="180"/>
      <c r="J417" s="181">
        <f>ROUND(I417*H417,2)</f>
        <v>0</v>
      </c>
      <c r="K417" s="177" t="s">
        <v>165</v>
      </c>
      <c r="L417" s="182"/>
      <c r="M417" s="183" t="s">
        <v>1</v>
      </c>
      <c r="N417" s="184" t="s">
        <v>41</v>
      </c>
      <c r="P417" s="143">
        <f>O417*H417</f>
        <v>0</v>
      </c>
      <c r="Q417" s="143">
        <v>2.0999999999999999E-3</v>
      </c>
      <c r="R417" s="143">
        <f>Q417*H417</f>
        <v>4.4872799999999997E-2</v>
      </c>
      <c r="S417" s="143">
        <v>0</v>
      </c>
      <c r="T417" s="144">
        <f>S417*H417</f>
        <v>0</v>
      </c>
      <c r="AR417" s="145" t="s">
        <v>335</v>
      </c>
      <c r="AT417" s="145" t="s">
        <v>324</v>
      </c>
      <c r="AU417" s="145" t="s">
        <v>86</v>
      </c>
      <c r="AY417" s="17" t="s">
        <v>159</v>
      </c>
      <c r="BE417" s="146">
        <f>IF(N417="základní",J417,0)</f>
        <v>0</v>
      </c>
      <c r="BF417" s="146">
        <f>IF(N417="snížená",J417,0)</f>
        <v>0</v>
      </c>
      <c r="BG417" s="146">
        <f>IF(N417="zákl. přenesená",J417,0)</f>
        <v>0</v>
      </c>
      <c r="BH417" s="146">
        <f>IF(N417="sníž. přenesená",J417,0)</f>
        <v>0</v>
      </c>
      <c r="BI417" s="146">
        <f>IF(N417="nulová",J417,0)</f>
        <v>0</v>
      </c>
      <c r="BJ417" s="17" t="s">
        <v>84</v>
      </c>
      <c r="BK417" s="146">
        <f>ROUND(I417*H417,2)</f>
        <v>0</v>
      </c>
      <c r="BL417" s="17" t="s">
        <v>246</v>
      </c>
      <c r="BM417" s="145" t="s">
        <v>797</v>
      </c>
    </row>
    <row r="418" spans="2:65" s="13" customFormat="1" ht="11.25">
      <c r="B418" s="154"/>
      <c r="D418" s="148" t="s">
        <v>168</v>
      </c>
      <c r="F418" s="156" t="s">
        <v>798</v>
      </c>
      <c r="H418" s="157">
        <v>21.367999999999999</v>
      </c>
      <c r="I418" s="158"/>
      <c r="L418" s="154"/>
      <c r="M418" s="159"/>
      <c r="T418" s="160"/>
      <c r="AT418" s="155" t="s">
        <v>168</v>
      </c>
      <c r="AU418" s="155" t="s">
        <v>86</v>
      </c>
      <c r="AV418" s="13" t="s">
        <v>86</v>
      </c>
      <c r="AW418" s="13" t="s">
        <v>3</v>
      </c>
      <c r="AX418" s="13" t="s">
        <v>84</v>
      </c>
      <c r="AY418" s="155" t="s">
        <v>159</v>
      </c>
    </row>
    <row r="419" spans="2:65" s="1" customFormat="1" ht="21.75" customHeight="1">
      <c r="B419" s="133"/>
      <c r="C419" s="134" t="s">
        <v>799</v>
      </c>
      <c r="D419" s="134" t="s">
        <v>161</v>
      </c>
      <c r="E419" s="135" t="s">
        <v>800</v>
      </c>
      <c r="F419" s="136" t="s">
        <v>801</v>
      </c>
      <c r="G419" s="137" t="s">
        <v>164</v>
      </c>
      <c r="H419" s="138">
        <v>17.5</v>
      </c>
      <c r="I419" s="139"/>
      <c r="J419" s="140">
        <f>ROUND(I419*H419,2)</f>
        <v>0</v>
      </c>
      <c r="K419" s="136" t="s">
        <v>165</v>
      </c>
      <c r="L419" s="32"/>
      <c r="M419" s="141" t="s">
        <v>1</v>
      </c>
      <c r="N419" s="142" t="s">
        <v>41</v>
      </c>
      <c r="P419" s="143">
        <f>O419*H419</f>
        <v>0</v>
      </c>
      <c r="Q419" s="143">
        <v>0</v>
      </c>
      <c r="R419" s="143">
        <f>Q419*H419</f>
        <v>0</v>
      </c>
      <c r="S419" s="143">
        <v>0</v>
      </c>
      <c r="T419" s="144">
        <f>S419*H419</f>
        <v>0</v>
      </c>
      <c r="AR419" s="145" t="s">
        <v>246</v>
      </c>
      <c r="AT419" s="145" t="s">
        <v>161</v>
      </c>
      <c r="AU419" s="145" t="s">
        <v>86</v>
      </c>
      <c r="AY419" s="17" t="s">
        <v>159</v>
      </c>
      <c r="BE419" s="146">
        <f>IF(N419="základní",J419,0)</f>
        <v>0</v>
      </c>
      <c r="BF419" s="146">
        <f>IF(N419="snížená",J419,0)</f>
        <v>0</v>
      </c>
      <c r="BG419" s="146">
        <f>IF(N419="zákl. přenesená",J419,0)</f>
        <v>0</v>
      </c>
      <c r="BH419" s="146">
        <f>IF(N419="sníž. přenesená",J419,0)</f>
        <v>0</v>
      </c>
      <c r="BI419" s="146">
        <f>IF(N419="nulová",J419,0)</f>
        <v>0</v>
      </c>
      <c r="BJ419" s="17" t="s">
        <v>84</v>
      </c>
      <c r="BK419" s="146">
        <f>ROUND(I419*H419,2)</f>
        <v>0</v>
      </c>
      <c r="BL419" s="17" t="s">
        <v>246</v>
      </c>
      <c r="BM419" s="145" t="s">
        <v>802</v>
      </c>
    </row>
    <row r="420" spans="2:65" s="1" customFormat="1" ht="24.2" customHeight="1">
      <c r="B420" s="133"/>
      <c r="C420" s="175" t="s">
        <v>803</v>
      </c>
      <c r="D420" s="175" t="s">
        <v>324</v>
      </c>
      <c r="E420" s="176" t="s">
        <v>804</v>
      </c>
      <c r="F420" s="177" t="s">
        <v>805</v>
      </c>
      <c r="G420" s="178" t="s">
        <v>164</v>
      </c>
      <c r="H420" s="179">
        <v>20.396000000000001</v>
      </c>
      <c r="I420" s="180"/>
      <c r="J420" s="181">
        <f>ROUND(I420*H420,2)</f>
        <v>0</v>
      </c>
      <c r="K420" s="177" t="s">
        <v>165</v>
      </c>
      <c r="L420" s="182"/>
      <c r="M420" s="183" t="s">
        <v>1</v>
      </c>
      <c r="N420" s="184" t="s">
        <v>41</v>
      </c>
      <c r="P420" s="143">
        <f>O420*H420</f>
        <v>0</v>
      </c>
      <c r="Q420" s="143">
        <v>5.0000000000000001E-4</v>
      </c>
      <c r="R420" s="143">
        <f>Q420*H420</f>
        <v>1.0198E-2</v>
      </c>
      <c r="S420" s="143">
        <v>0</v>
      </c>
      <c r="T420" s="144">
        <f>S420*H420</f>
        <v>0</v>
      </c>
      <c r="AR420" s="145" t="s">
        <v>335</v>
      </c>
      <c r="AT420" s="145" t="s">
        <v>324</v>
      </c>
      <c r="AU420" s="145" t="s">
        <v>86</v>
      </c>
      <c r="AY420" s="17" t="s">
        <v>159</v>
      </c>
      <c r="BE420" s="146">
        <f>IF(N420="základní",J420,0)</f>
        <v>0</v>
      </c>
      <c r="BF420" s="146">
        <f>IF(N420="snížená",J420,0)</f>
        <v>0</v>
      </c>
      <c r="BG420" s="146">
        <f>IF(N420="zákl. přenesená",J420,0)</f>
        <v>0</v>
      </c>
      <c r="BH420" s="146">
        <f>IF(N420="sníž. přenesená",J420,0)</f>
        <v>0</v>
      </c>
      <c r="BI420" s="146">
        <f>IF(N420="nulová",J420,0)</f>
        <v>0</v>
      </c>
      <c r="BJ420" s="17" t="s">
        <v>84</v>
      </c>
      <c r="BK420" s="146">
        <f>ROUND(I420*H420,2)</f>
        <v>0</v>
      </c>
      <c r="BL420" s="17" t="s">
        <v>246</v>
      </c>
      <c r="BM420" s="145" t="s">
        <v>806</v>
      </c>
    </row>
    <row r="421" spans="2:65" s="13" customFormat="1" ht="11.25">
      <c r="B421" s="154"/>
      <c r="D421" s="148" t="s">
        <v>168</v>
      </c>
      <c r="F421" s="156" t="s">
        <v>807</v>
      </c>
      <c r="H421" s="157">
        <v>20.396000000000001</v>
      </c>
      <c r="I421" s="158"/>
      <c r="L421" s="154"/>
      <c r="M421" s="159"/>
      <c r="T421" s="160"/>
      <c r="AT421" s="155" t="s">
        <v>168</v>
      </c>
      <c r="AU421" s="155" t="s">
        <v>86</v>
      </c>
      <c r="AV421" s="13" t="s">
        <v>86</v>
      </c>
      <c r="AW421" s="13" t="s">
        <v>3</v>
      </c>
      <c r="AX421" s="13" t="s">
        <v>84</v>
      </c>
      <c r="AY421" s="155" t="s">
        <v>159</v>
      </c>
    </row>
    <row r="422" spans="2:65" s="1" customFormat="1" ht="24.2" customHeight="1">
      <c r="B422" s="133"/>
      <c r="C422" s="134" t="s">
        <v>808</v>
      </c>
      <c r="D422" s="134" t="s">
        <v>161</v>
      </c>
      <c r="E422" s="135" t="s">
        <v>809</v>
      </c>
      <c r="F422" s="136" t="s">
        <v>810</v>
      </c>
      <c r="G422" s="137" t="s">
        <v>811</v>
      </c>
      <c r="H422" s="185"/>
      <c r="I422" s="139"/>
      <c r="J422" s="140">
        <f>ROUND(I422*H422,2)</f>
        <v>0</v>
      </c>
      <c r="K422" s="136" t="s">
        <v>165</v>
      </c>
      <c r="L422" s="32"/>
      <c r="M422" s="141" t="s">
        <v>1</v>
      </c>
      <c r="N422" s="142" t="s">
        <v>41</v>
      </c>
      <c r="P422" s="143">
        <f>O422*H422</f>
        <v>0</v>
      </c>
      <c r="Q422" s="143">
        <v>0</v>
      </c>
      <c r="R422" s="143">
        <f>Q422*H422</f>
        <v>0</v>
      </c>
      <c r="S422" s="143">
        <v>0</v>
      </c>
      <c r="T422" s="144">
        <f>S422*H422</f>
        <v>0</v>
      </c>
      <c r="AR422" s="145" t="s">
        <v>246</v>
      </c>
      <c r="AT422" s="145" t="s">
        <v>161</v>
      </c>
      <c r="AU422" s="145" t="s">
        <v>86</v>
      </c>
      <c r="AY422" s="17" t="s">
        <v>159</v>
      </c>
      <c r="BE422" s="146">
        <f>IF(N422="základní",J422,0)</f>
        <v>0</v>
      </c>
      <c r="BF422" s="146">
        <f>IF(N422="snížená",J422,0)</f>
        <v>0</v>
      </c>
      <c r="BG422" s="146">
        <f>IF(N422="zákl. přenesená",J422,0)</f>
        <v>0</v>
      </c>
      <c r="BH422" s="146">
        <f>IF(N422="sníž. přenesená",J422,0)</f>
        <v>0</v>
      </c>
      <c r="BI422" s="146">
        <f>IF(N422="nulová",J422,0)</f>
        <v>0</v>
      </c>
      <c r="BJ422" s="17" t="s">
        <v>84</v>
      </c>
      <c r="BK422" s="146">
        <f>ROUND(I422*H422,2)</f>
        <v>0</v>
      </c>
      <c r="BL422" s="17" t="s">
        <v>246</v>
      </c>
      <c r="BM422" s="145" t="s">
        <v>812</v>
      </c>
    </row>
    <row r="423" spans="2:65" s="11" customFormat="1" ht="25.9" customHeight="1">
      <c r="B423" s="121"/>
      <c r="D423" s="122" t="s">
        <v>75</v>
      </c>
      <c r="E423" s="123" t="s">
        <v>324</v>
      </c>
      <c r="F423" s="123" t="s">
        <v>813</v>
      </c>
      <c r="I423" s="124"/>
      <c r="J423" s="125">
        <f>BK423</f>
        <v>0</v>
      </c>
      <c r="L423" s="121"/>
      <c r="M423" s="126"/>
      <c r="P423" s="127">
        <f>P424</f>
        <v>0</v>
      </c>
      <c r="R423" s="127">
        <f>R424</f>
        <v>3.0974789999999999</v>
      </c>
      <c r="T423" s="128">
        <f>T424</f>
        <v>0</v>
      </c>
      <c r="AR423" s="122" t="s">
        <v>176</v>
      </c>
      <c r="AT423" s="129" t="s">
        <v>75</v>
      </c>
      <c r="AU423" s="129" t="s">
        <v>76</v>
      </c>
      <c r="AY423" s="122" t="s">
        <v>159</v>
      </c>
      <c r="BK423" s="130">
        <f>BK424</f>
        <v>0</v>
      </c>
    </row>
    <row r="424" spans="2:65" s="11" customFormat="1" ht="22.9" customHeight="1">
      <c r="B424" s="121"/>
      <c r="D424" s="122" t="s">
        <v>75</v>
      </c>
      <c r="E424" s="131" t="s">
        <v>814</v>
      </c>
      <c r="F424" s="131" t="s">
        <v>815</v>
      </c>
      <c r="I424" s="124"/>
      <c r="J424" s="132">
        <f>BK424</f>
        <v>0</v>
      </c>
      <c r="L424" s="121"/>
      <c r="M424" s="126"/>
      <c r="P424" s="127">
        <f>SUM(P425:P437)</f>
        <v>0</v>
      </c>
      <c r="R424" s="127">
        <f>SUM(R425:R437)</f>
        <v>3.0974789999999999</v>
      </c>
      <c r="T424" s="128">
        <f>SUM(T425:T437)</f>
        <v>0</v>
      </c>
      <c r="AR424" s="122" t="s">
        <v>176</v>
      </c>
      <c r="AT424" s="129" t="s">
        <v>75</v>
      </c>
      <c r="AU424" s="129" t="s">
        <v>84</v>
      </c>
      <c r="AY424" s="122" t="s">
        <v>159</v>
      </c>
      <c r="BK424" s="130">
        <f>SUM(BK425:BK437)</f>
        <v>0</v>
      </c>
    </row>
    <row r="425" spans="2:65" s="1" customFormat="1" ht="24.2" customHeight="1">
      <c r="B425" s="133"/>
      <c r="C425" s="134" t="s">
        <v>816</v>
      </c>
      <c r="D425" s="134" t="s">
        <v>161</v>
      </c>
      <c r="E425" s="135" t="s">
        <v>817</v>
      </c>
      <c r="F425" s="136" t="s">
        <v>818</v>
      </c>
      <c r="G425" s="137" t="s">
        <v>193</v>
      </c>
      <c r="H425" s="138">
        <v>22</v>
      </c>
      <c r="I425" s="139"/>
      <c r="J425" s="140">
        <f>ROUND(I425*H425,2)</f>
        <v>0</v>
      </c>
      <c r="K425" s="136" t="s">
        <v>165</v>
      </c>
      <c r="L425" s="32"/>
      <c r="M425" s="141" t="s">
        <v>1</v>
      </c>
      <c r="N425" s="142" t="s">
        <v>41</v>
      </c>
      <c r="P425" s="143">
        <f>O425*H425</f>
        <v>0</v>
      </c>
      <c r="Q425" s="143">
        <v>0</v>
      </c>
      <c r="R425" s="143">
        <f>Q425*H425</f>
        <v>0</v>
      </c>
      <c r="S425" s="143">
        <v>0</v>
      </c>
      <c r="T425" s="144">
        <f>S425*H425</f>
        <v>0</v>
      </c>
      <c r="AR425" s="145" t="s">
        <v>491</v>
      </c>
      <c r="AT425" s="145" t="s">
        <v>161</v>
      </c>
      <c r="AU425" s="145" t="s">
        <v>86</v>
      </c>
      <c r="AY425" s="17" t="s">
        <v>159</v>
      </c>
      <c r="BE425" s="146">
        <f>IF(N425="základní",J425,0)</f>
        <v>0</v>
      </c>
      <c r="BF425" s="146">
        <f>IF(N425="snížená",J425,0)</f>
        <v>0</v>
      </c>
      <c r="BG425" s="146">
        <f>IF(N425="zákl. přenesená",J425,0)</f>
        <v>0</v>
      </c>
      <c r="BH425" s="146">
        <f>IF(N425="sníž. přenesená",J425,0)</f>
        <v>0</v>
      </c>
      <c r="BI425" s="146">
        <f>IF(N425="nulová",J425,0)</f>
        <v>0</v>
      </c>
      <c r="BJ425" s="17" t="s">
        <v>84</v>
      </c>
      <c r="BK425" s="146">
        <f>ROUND(I425*H425,2)</f>
        <v>0</v>
      </c>
      <c r="BL425" s="17" t="s">
        <v>491</v>
      </c>
      <c r="BM425" s="145" t="s">
        <v>819</v>
      </c>
    </row>
    <row r="426" spans="2:65" s="12" customFormat="1" ht="11.25">
      <c r="B426" s="147"/>
      <c r="D426" s="148" t="s">
        <v>168</v>
      </c>
      <c r="E426" s="149" t="s">
        <v>1</v>
      </c>
      <c r="F426" s="150" t="s">
        <v>820</v>
      </c>
      <c r="H426" s="149" t="s">
        <v>1</v>
      </c>
      <c r="I426" s="151"/>
      <c r="L426" s="147"/>
      <c r="M426" s="152"/>
      <c r="T426" s="153"/>
      <c r="AT426" s="149" t="s">
        <v>168</v>
      </c>
      <c r="AU426" s="149" t="s">
        <v>86</v>
      </c>
      <c r="AV426" s="12" t="s">
        <v>84</v>
      </c>
      <c r="AW426" s="12" t="s">
        <v>32</v>
      </c>
      <c r="AX426" s="12" t="s">
        <v>76</v>
      </c>
      <c r="AY426" s="149" t="s">
        <v>159</v>
      </c>
    </row>
    <row r="427" spans="2:65" s="13" customFormat="1" ht="11.25">
      <c r="B427" s="154"/>
      <c r="D427" s="148" t="s">
        <v>168</v>
      </c>
      <c r="E427" s="155" t="s">
        <v>1</v>
      </c>
      <c r="F427" s="156" t="s">
        <v>278</v>
      </c>
      <c r="H427" s="157">
        <v>22</v>
      </c>
      <c r="I427" s="158"/>
      <c r="L427" s="154"/>
      <c r="M427" s="159"/>
      <c r="T427" s="160"/>
      <c r="AT427" s="155" t="s">
        <v>168</v>
      </c>
      <c r="AU427" s="155" t="s">
        <v>86</v>
      </c>
      <c r="AV427" s="13" t="s">
        <v>86</v>
      </c>
      <c r="AW427" s="13" t="s">
        <v>32</v>
      </c>
      <c r="AX427" s="13" t="s">
        <v>84</v>
      </c>
      <c r="AY427" s="155" t="s">
        <v>159</v>
      </c>
    </row>
    <row r="428" spans="2:65" s="1" customFormat="1" ht="24.2" customHeight="1">
      <c r="B428" s="133"/>
      <c r="C428" s="134" t="s">
        <v>821</v>
      </c>
      <c r="D428" s="134" t="s">
        <v>161</v>
      </c>
      <c r="E428" s="135" t="s">
        <v>822</v>
      </c>
      <c r="F428" s="136" t="s">
        <v>823</v>
      </c>
      <c r="G428" s="137" t="s">
        <v>193</v>
      </c>
      <c r="H428" s="138">
        <v>22</v>
      </c>
      <c r="I428" s="139"/>
      <c r="J428" s="140">
        <f>ROUND(I428*H428,2)</f>
        <v>0</v>
      </c>
      <c r="K428" s="136" t="s">
        <v>165</v>
      </c>
      <c r="L428" s="32"/>
      <c r="M428" s="141" t="s">
        <v>1</v>
      </c>
      <c r="N428" s="142" t="s">
        <v>41</v>
      </c>
      <c r="P428" s="143">
        <f>O428*H428</f>
        <v>0</v>
      </c>
      <c r="Q428" s="143">
        <v>0</v>
      </c>
      <c r="R428" s="143">
        <f>Q428*H428</f>
        <v>0</v>
      </c>
      <c r="S428" s="143">
        <v>0</v>
      </c>
      <c r="T428" s="144">
        <f>S428*H428</f>
        <v>0</v>
      </c>
      <c r="AR428" s="145" t="s">
        <v>491</v>
      </c>
      <c r="AT428" s="145" t="s">
        <v>161</v>
      </c>
      <c r="AU428" s="145" t="s">
        <v>86</v>
      </c>
      <c r="AY428" s="17" t="s">
        <v>159</v>
      </c>
      <c r="BE428" s="146">
        <f>IF(N428="základní",J428,0)</f>
        <v>0</v>
      </c>
      <c r="BF428" s="146">
        <f>IF(N428="snížená",J428,0)</f>
        <v>0</v>
      </c>
      <c r="BG428" s="146">
        <f>IF(N428="zákl. přenesená",J428,0)</f>
        <v>0</v>
      </c>
      <c r="BH428" s="146">
        <f>IF(N428="sníž. přenesená",J428,0)</f>
        <v>0</v>
      </c>
      <c r="BI428" s="146">
        <f>IF(N428="nulová",J428,0)</f>
        <v>0</v>
      </c>
      <c r="BJ428" s="17" t="s">
        <v>84</v>
      </c>
      <c r="BK428" s="146">
        <f>ROUND(I428*H428,2)</f>
        <v>0</v>
      </c>
      <c r="BL428" s="17" t="s">
        <v>491</v>
      </c>
      <c r="BM428" s="145" t="s">
        <v>824</v>
      </c>
    </row>
    <row r="429" spans="2:65" s="1" customFormat="1" ht="24.2" customHeight="1">
      <c r="B429" s="133"/>
      <c r="C429" s="134" t="s">
        <v>825</v>
      </c>
      <c r="D429" s="134" t="s">
        <v>161</v>
      </c>
      <c r="E429" s="135" t="s">
        <v>826</v>
      </c>
      <c r="F429" s="136" t="s">
        <v>827</v>
      </c>
      <c r="G429" s="137" t="s">
        <v>193</v>
      </c>
      <c r="H429" s="138">
        <v>22</v>
      </c>
      <c r="I429" s="139"/>
      <c r="J429" s="140">
        <f>ROUND(I429*H429,2)</f>
        <v>0</v>
      </c>
      <c r="K429" s="136" t="s">
        <v>165</v>
      </c>
      <c r="L429" s="32"/>
      <c r="M429" s="141" t="s">
        <v>1</v>
      </c>
      <c r="N429" s="142" t="s">
        <v>41</v>
      </c>
      <c r="P429" s="143">
        <f>O429*H429</f>
        <v>0</v>
      </c>
      <c r="Q429" s="143">
        <v>0.14000000000000001</v>
      </c>
      <c r="R429" s="143">
        <f>Q429*H429</f>
        <v>3.08</v>
      </c>
      <c r="S429" s="143">
        <v>0</v>
      </c>
      <c r="T429" s="144">
        <f>S429*H429</f>
        <v>0</v>
      </c>
      <c r="AR429" s="145" t="s">
        <v>491</v>
      </c>
      <c r="AT429" s="145" t="s">
        <v>161</v>
      </c>
      <c r="AU429" s="145" t="s">
        <v>86</v>
      </c>
      <c r="AY429" s="17" t="s">
        <v>159</v>
      </c>
      <c r="BE429" s="146">
        <f>IF(N429="základní",J429,0)</f>
        <v>0</v>
      </c>
      <c r="BF429" s="146">
        <f>IF(N429="snížená",J429,0)</f>
        <v>0</v>
      </c>
      <c r="BG429" s="146">
        <f>IF(N429="zákl. přenesená",J429,0)</f>
        <v>0</v>
      </c>
      <c r="BH429" s="146">
        <f>IF(N429="sníž. přenesená",J429,0)</f>
        <v>0</v>
      </c>
      <c r="BI429" s="146">
        <f>IF(N429="nulová",J429,0)</f>
        <v>0</v>
      </c>
      <c r="BJ429" s="17" t="s">
        <v>84</v>
      </c>
      <c r="BK429" s="146">
        <f>ROUND(I429*H429,2)</f>
        <v>0</v>
      </c>
      <c r="BL429" s="17" t="s">
        <v>491</v>
      </c>
      <c r="BM429" s="145" t="s">
        <v>828</v>
      </c>
    </row>
    <row r="430" spans="2:65" s="1" customFormat="1" ht="16.5" customHeight="1">
      <c r="B430" s="133"/>
      <c r="C430" s="134" t="s">
        <v>829</v>
      </c>
      <c r="D430" s="134" t="s">
        <v>161</v>
      </c>
      <c r="E430" s="135" t="s">
        <v>830</v>
      </c>
      <c r="F430" s="136" t="s">
        <v>831</v>
      </c>
      <c r="G430" s="137" t="s">
        <v>193</v>
      </c>
      <c r="H430" s="138">
        <v>22</v>
      </c>
      <c r="I430" s="139"/>
      <c r="J430" s="140">
        <f>ROUND(I430*H430,2)</f>
        <v>0</v>
      </c>
      <c r="K430" s="136" t="s">
        <v>165</v>
      </c>
      <c r="L430" s="32"/>
      <c r="M430" s="141" t="s">
        <v>1</v>
      </c>
      <c r="N430" s="142" t="s">
        <v>41</v>
      </c>
      <c r="P430" s="143">
        <f>O430*H430</f>
        <v>0</v>
      </c>
      <c r="Q430" s="143">
        <v>6.9999999999999994E-5</v>
      </c>
      <c r="R430" s="143">
        <f>Q430*H430</f>
        <v>1.5399999999999999E-3</v>
      </c>
      <c r="S430" s="143">
        <v>0</v>
      </c>
      <c r="T430" s="144">
        <f>S430*H430</f>
        <v>0</v>
      </c>
      <c r="AR430" s="145" t="s">
        <v>491</v>
      </c>
      <c r="AT430" s="145" t="s">
        <v>161</v>
      </c>
      <c r="AU430" s="145" t="s">
        <v>86</v>
      </c>
      <c r="AY430" s="17" t="s">
        <v>159</v>
      </c>
      <c r="BE430" s="146">
        <f>IF(N430="základní",J430,0)</f>
        <v>0</v>
      </c>
      <c r="BF430" s="146">
        <f>IF(N430="snížená",J430,0)</f>
        <v>0</v>
      </c>
      <c r="BG430" s="146">
        <f>IF(N430="zákl. přenesená",J430,0)</f>
        <v>0</v>
      </c>
      <c r="BH430" s="146">
        <f>IF(N430="sníž. přenesená",J430,0)</f>
        <v>0</v>
      </c>
      <c r="BI430" s="146">
        <f>IF(N430="nulová",J430,0)</f>
        <v>0</v>
      </c>
      <c r="BJ430" s="17" t="s">
        <v>84</v>
      </c>
      <c r="BK430" s="146">
        <f>ROUND(I430*H430,2)</f>
        <v>0</v>
      </c>
      <c r="BL430" s="17" t="s">
        <v>491</v>
      </c>
      <c r="BM430" s="145" t="s">
        <v>832</v>
      </c>
    </row>
    <row r="431" spans="2:65" s="1" customFormat="1" ht="24.2" customHeight="1">
      <c r="B431" s="133"/>
      <c r="C431" s="134" t="s">
        <v>833</v>
      </c>
      <c r="D431" s="134" t="s">
        <v>161</v>
      </c>
      <c r="E431" s="135" t="s">
        <v>834</v>
      </c>
      <c r="F431" s="136" t="s">
        <v>835</v>
      </c>
      <c r="G431" s="137" t="s">
        <v>193</v>
      </c>
      <c r="H431" s="138">
        <v>22</v>
      </c>
      <c r="I431" s="139"/>
      <c r="J431" s="140">
        <f>ROUND(I431*H431,2)</f>
        <v>0</v>
      </c>
      <c r="K431" s="136" t="s">
        <v>165</v>
      </c>
      <c r="L431" s="32"/>
      <c r="M431" s="141" t="s">
        <v>1</v>
      </c>
      <c r="N431" s="142" t="s">
        <v>41</v>
      </c>
      <c r="P431" s="143">
        <f>O431*H431</f>
        <v>0</v>
      </c>
      <c r="Q431" s="143">
        <v>0</v>
      </c>
      <c r="R431" s="143">
        <f>Q431*H431</f>
        <v>0</v>
      </c>
      <c r="S431" s="143">
        <v>0</v>
      </c>
      <c r="T431" s="144">
        <f>S431*H431</f>
        <v>0</v>
      </c>
      <c r="AR431" s="145" t="s">
        <v>491</v>
      </c>
      <c r="AT431" s="145" t="s">
        <v>161</v>
      </c>
      <c r="AU431" s="145" t="s">
        <v>86</v>
      </c>
      <c r="AY431" s="17" t="s">
        <v>159</v>
      </c>
      <c r="BE431" s="146">
        <f>IF(N431="základní",J431,0)</f>
        <v>0</v>
      </c>
      <c r="BF431" s="146">
        <f>IF(N431="snížená",J431,0)</f>
        <v>0</v>
      </c>
      <c r="BG431" s="146">
        <f>IF(N431="zákl. přenesená",J431,0)</f>
        <v>0</v>
      </c>
      <c r="BH431" s="146">
        <f>IF(N431="sníž. přenesená",J431,0)</f>
        <v>0</v>
      </c>
      <c r="BI431" s="146">
        <f>IF(N431="nulová",J431,0)</f>
        <v>0</v>
      </c>
      <c r="BJ431" s="17" t="s">
        <v>84</v>
      </c>
      <c r="BK431" s="146">
        <f>ROUND(I431*H431,2)</f>
        <v>0</v>
      </c>
      <c r="BL431" s="17" t="s">
        <v>491</v>
      </c>
      <c r="BM431" s="145" t="s">
        <v>836</v>
      </c>
    </row>
    <row r="432" spans="2:65" s="1" customFormat="1" ht="21.75" customHeight="1">
      <c r="B432" s="133"/>
      <c r="C432" s="175" t="s">
        <v>837</v>
      </c>
      <c r="D432" s="175" t="s">
        <v>324</v>
      </c>
      <c r="E432" s="176" t="s">
        <v>838</v>
      </c>
      <c r="F432" s="177" t="s">
        <v>839</v>
      </c>
      <c r="G432" s="178" t="s">
        <v>193</v>
      </c>
      <c r="H432" s="179">
        <v>23.1</v>
      </c>
      <c r="I432" s="180"/>
      <c r="J432" s="181">
        <f>ROUND(I432*H432,2)</f>
        <v>0</v>
      </c>
      <c r="K432" s="177" t="s">
        <v>1</v>
      </c>
      <c r="L432" s="182"/>
      <c r="M432" s="183" t="s">
        <v>1</v>
      </c>
      <c r="N432" s="184" t="s">
        <v>41</v>
      </c>
      <c r="P432" s="143">
        <f>O432*H432</f>
        <v>0</v>
      </c>
      <c r="Q432" s="143">
        <v>0</v>
      </c>
      <c r="R432" s="143">
        <f>Q432*H432</f>
        <v>0</v>
      </c>
      <c r="S432" s="143">
        <v>0</v>
      </c>
      <c r="T432" s="144">
        <f>S432*H432</f>
        <v>0</v>
      </c>
      <c r="AR432" s="145" t="s">
        <v>787</v>
      </c>
      <c r="AT432" s="145" t="s">
        <v>324</v>
      </c>
      <c r="AU432" s="145" t="s">
        <v>86</v>
      </c>
      <c r="AY432" s="17" t="s">
        <v>159</v>
      </c>
      <c r="BE432" s="146">
        <f>IF(N432="základní",J432,0)</f>
        <v>0</v>
      </c>
      <c r="BF432" s="146">
        <f>IF(N432="snížená",J432,0)</f>
        <v>0</v>
      </c>
      <c r="BG432" s="146">
        <f>IF(N432="zákl. přenesená",J432,0)</f>
        <v>0</v>
      </c>
      <c r="BH432" s="146">
        <f>IF(N432="sníž. přenesená",J432,0)</f>
        <v>0</v>
      </c>
      <c r="BI432" s="146">
        <f>IF(N432="nulová",J432,0)</f>
        <v>0</v>
      </c>
      <c r="BJ432" s="17" t="s">
        <v>84</v>
      </c>
      <c r="BK432" s="146">
        <f>ROUND(I432*H432,2)</f>
        <v>0</v>
      </c>
      <c r="BL432" s="17" t="s">
        <v>787</v>
      </c>
      <c r="BM432" s="145" t="s">
        <v>840</v>
      </c>
    </row>
    <row r="433" spans="2:65" s="13" customFormat="1" ht="11.25">
      <c r="B433" s="154"/>
      <c r="D433" s="148" t="s">
        <v>168</v>
      </c>
      <c r="F433" s="156" t="s">
        <v>841</v>
      </c>
      <c r="H433" s="157">
        <v>23.1</v>
      </c>
      <c r="I433" s="158"/>
      <c r="L433" s="154"/>
      <c r="M433" s="159"/>
      <c r="T433" s="160"/>
      <c r="AT433" s="155" t="s">
        <v>168</v>
      </c>
      <c r="AU433" s="155" t="s">
        <v>86</v>
      </c>
      <c r="AV433" s="13" t="s">
        <v>86</v>
      </c>
      <c r="AW433" s="13" t="s">
        <v>3</v>
      </c>
      <c r="AX433" s="13" t="s">
        <v>84</v>
      </c>
      <c r="AY433" s="155" t="s">
        <v>159</v>
      </c>
    </row>
    <row r="434" spans="2:65" s="1" customFormat="1" ht="24.2" customHeight="1">
      <c r="B434" s="133"/>
      <c r="C434" s="134" t="s">
        <v>842</v>
      </c>
      <c r="D434" s="134" t="s">
        <v>161</v>
      </c>
      <c r="E434" s="135" t="s">
        <v>843</v>
      </c>
      <c r="F434" s="136" t="s">
        <v>844</v>
      </c>
      <c r="G434" s="137" t="s">
        <v>193</v>
      </c>
      <c r="H434" s="138">
        <v>22</v>
      </c>
      <c r="I434" s="139"/>
      <c r="J434" s="140">
        <f>ROUND(I434*H434,2)</f>
        <v>0</v>
      </c>
      <c r="K434" s="136" t="s">
        <v>165</v>
      </c>
      <c r="L434" s="32"/>
      <c r="M434" s="141" t="s">
        <v>1</v>
      </c>
      <c r="N434" s="142" t="s">
        <v>41</v>
      </c>
      <c r="P434" s="143">
        <f>O434*H434</f>
        <v>0</v>
      </c>
      <c r="Q434" s="143">
        <v>0</v>
      </c>
      <c r="R434" s="143">
        <f>Q434*H434</f>
        <v>0</v>
      </c>
      <c r="S434" s="143">
        <v>0</v>
      </c>
      <c r="T434" s="144">
        <f>S434*H434</f>
        <v>0</v>
      </c>
      <c r="AR434" s="145" t="s">
        <v>491</v>
      </c>
      <c r="AT434" s="145" t="s">
        <v>161</v>
      </c>
      <c r="AU434" s="145" t="s">
        <v>86</v>
      </c>
      <c r="AY434" s="17" t="s">
        <v>159</v>
      </c>
      <c r="BE434" s="146">
        <f>IF(N434="základní",J434,0)</f>
        <v>0</v>
      </c>
      <c r="BF434" s="146">
        <f>IF(N434="snížená",J434,0)</f>
        <v>0</v>
      </c>
      <c r="BG434" s="146">
        <f>IF(N434="zákl. přenesená",J434,0)</f>
        <v>0</v>
      </c>
      <c r="BH434" s="146">
        <f>IF(N434="sníž. přenesená",J434,0)</f>
        <v>0</v>
      </c>
      <c r="BI434" s="146">
        <f>IF(N434="nulová",J434,0)</f>
        <v>0</v>
      </c>
      <c r="BJ434" s="17" t="s">
        <v>84</v>
      </c>
      <c r="BK434" s="146">
        <f>ROUND(I434*H434,2)</f>
        <v>0</v>
      </c>
      <c r="BL434" s="17" t="s">
        <v>491</v>
      </c>
      <c r="BM434" s="145" t="s">
        <v>845</v>
      </c>
    </row>
    <row r="435" spans="2:65" s="1" customFormat="1" ht="33" customHeight="1">
      <c r="B435" s="133"/>
      <c r="C435" s="175" t="s">
        <v>846</v>
      </c>
      <c r="D435" s="175" t="s">
        <v>324</v>
      </c>
      <c r="E435" s="176" t="s">
        <v>847</v>
      </c>
      <c r="F435" s="177" t="s">
        <v>848</v>
      </c>
      <c r="G435" s="178" t="s">
        <v>193</v>
      </c>
      <c r="H435" s="179">
        <v>23.1</v>
      </c>
      <c r="I435" s="180"/>
      <c r="J435" s="181">
        <f>ROUND(I435*H435,2)</f>
        <v>0</v>
      </c>
      <c r="K435" s="177" t="s">
        <v>165</v>
      </c>
      <c r="L435" s="182"/>
      <c r="M435" s="183" t="s">
        <v>1</v>
      </c>
      <c r="N435" s="184" t="s">
        <v>41</v>
      </c>
      <c r="P435" s="143">
        <f>O435*H435</f>
        <v>0</v>
      </c>
      <c r="Q435" s="143">
        <v>6.8999999999999997E-4</v>
      </c>
      <c r="R435" s="143">
        <f>Q435*H435</f>
        <v>1.5939000000000002E-2</v>
      </c>
      <c r="S435" s="143">
        <v>0</v>
      </c>
      <c r="T435" s="144">
        <f>S435*H435</f>
        <v>0</v>
      </c>
      <c r="AR435" s="145" t="s">
        <v>787</v>
      </c>
      <c r="AT435" s="145" t="s">
        <v>324</v>
      </c>
      <c r="AU435" s="145" t="s">
        <v>86</v>
      </c>
      <c r="AY435" s="17" t="s">
        <v>159</v>
      </c>
      <c r="BE435" s="146">
        <f>IF(N435="základní",J435,0)</f>
        <v>0</v>
      </c>
      <c r="BF435" s="146">
        <f>IF(N435="snížená",J435,0)</f>
        <v>0</v>
      </c>
      <c r="BG435" s="146">
        <f>IF(N435="zákl. přenesená",J435,0)</f>
        <v>0</v>
      </c>
      <c r="BH435" s="146">
        <f>IF(N435="sníž. přenesená",J435,0)</f>
        <v>0</v>
      </c>
      <c r="BI435" s="146">
        <f>IF(N435="nulová",J435,0)</f>
        <v>0</v>
      </c>
      <c r="BJ435" s="17" t="s">
        <v>84</v>
      </c>
      <c r="BK435" s="146">
        <f>ROUND(I435*H435,2)</f>
        <v>0</v>
      </c>
      <c r="BL435" s="17" t="s">
        <v>787</v>
      </c>
      <c r="BM435" s="145" t="s">
        <v>849</v>
      </c>
    </row>
    <row r="436" spans="2:65" s="13" customFormat="1" ht="11.25">
      <c r="B436" s="154"/>
      <c r="D436" s="148" t="s">
        <v>168</v>
      </c>
      <c r="F436" s="156" t="s">
        <v>841</v>
      </c>
      <c r="H436" s="157">
        <v>23.1</v>
      </c>
      <c r="I436" s="158"/>
      <c r="L436" s="154"/>
      <c r="M436" s="159"/>
      <c r="T436" s="160"/>
      <c r="AT436" s="155" t="s">
        <v>168</v>
      </c>
      <c r="AU436" s="155" t="s">
        <v>86</v>
      </c>
      <c r="AV436" s="13" t="s">
        <v>86</v>
      </c>
      <c r="AW436" s="13" t="s">
        <v>3</v>
      </c>
      <c r="AX436" s="13" t="s">
        <v>84</v>
      </c>
      <c r="AY436" s="155" t="s">
        <v>159</v>
      </c>
    </row>
    <row r="437" spans="2:65" s="1" customFormat="1" ht="24.2" customHeight="1">
      <c r="B437" s="133"/>
      <c r="C437" s="134" t="s">
        <v>850</v>
      </c>
      <c r="D437" s="134" t="s">
        <v>161</v>
      </c>
      <c r="E437" s="135" t="s">
        <v>851</v>
      </c>
      <c r="F437" s="136" t="s">
        <v>852</v>
      </c>
      <c r="G437" s="137" t="s">
        <v>299</v>
      </c>
      <c r="H437" s="138">
        <v>3.097</v>
      </c>
      <c r="I437" s="139"/>
      <c r="J437" s="140">
        <f>ROUND(I437*H437,2)</f>
        <v>0</v>
      </c>
      <c r="K437" s="136" t="s">
        <v>165</v>
      </c>
      <c r="L437" s="32"/>
      <c r="M437" s="186" t="s">
        <v>1</v>
      </c>
      <c r="N437" s="187" t="s">
        <v>41</v>
      </c>
      <c r="O437" s="188"/>
      <c r="P437" s="189">
        <f>O437*H437</f>
        <v>0</v>
      </c>
      <c r="Q437" s="189">
        <v>0</v>
      </c>
      <c r="R437" s="189">
        <f>Q437*H437</f>
        <v>0</v>
      </c>
      <c r="S437" s="189">
        <v>0</v>
      </c>
      <c r="T437" s="190">
        <f>S437*H437</f>
        <v>0</v>
      </c>
      <c r="AR437" s="145" t="s">
        <v>491</v>
      </c>
      <c r="AT437" s="145" t="s">
        <v>161</v>
      </c>
      <c r="AU437" s="145" t="s">
        <v>86</v>
      </c>
      <c r="AY437" s="17" t="s">
        <v>159</v>
      </c>
      <c r="BE437" s="146">
        <f>IF(N437="základní",J437,0)</f>
        <v>0</v>
      </c>
      <c r="BF437" s="146">
        <f>IF(N437="snížená",J437,0)</f>
        <v>0</v>
      </c>
      <c r="BG437" s="146">
        <f>IF(N437="zákl. přenesená",J437,0)</f>
        <v>0</v>
      </c>
      <c r="BH437" s="146">
        <f>IF(N437="sníž. přenesená",J437,0)</f>
        <v>0</v>
      </c>
      <c r="BI437" s="146">
        <f>IF(N437="nulová",J437,0)</f>
        <v>0</v>
      </c>
      <c r="BJ437" s="17" t="s">
        <v>84</v>
      </c>
      <c r="BK437" s="146">
        <f>ROUND(I437*H437,2)</f>
        <v>0</v>
      </c>
      <c r="BL437" s="17" t="s">
        <v>491</v>
      </c>
      <c r="BM437" s="145" t="s">
        <v>853</v>
      </c>
    </row>
    <row r="438" spans="2:65" s="1" customFormat="1" ht="6.95" customHeight="1">
      <c r="B438" s="44"/>
      <c r="C438" s="45"/>
      <c r="D438" s="45"/>
      <c r="E438" s="45"/>
      <c r="F438" s="45"/>
      <c r="G438" s="45"/>
      <c r="H438" s="45"/>
      <c r="I438" s="45"/>
      <c r="J438" s="45"/>
      <c r="K438" s="45"/>
      <c r="L438" s="32"/>
    </row>
  </sheetData>
  <autoFilter ref="C128:K437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37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89</v>
      </c>
      <c r="AZ2" s="88" t="s">
        <v>93</v>
      </c>
      <c r="BA2" s="88" t="s">
        <v>1</v>
      </c>
      <c r="BB2" s="88" t="s">
        <v>1</v>
      </c>
      <c r="BC2" s="88" t="s">
        <v>190</v>
      </c>
      <c r="BD2" s="88" t="s">
        <v>86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88" t="s">
        <v>100</v>
      </c>
      <c r="BA3" s="88" t="s">
        <v>1</v>
      </c>
      <c r="BB3" s="88" t="s">
        <v>1</v>
      </c>
      <c r="BC3" s="88" t="s">
        <v>190</v>
      </c>
      <c r="BD3" s="88" t="s">
        <v>86</v>
      </c>
    </row>
    <row r="4" spans="2:56" ht="24.95" customHeight="1">
      <c r="B4" s="20"/>
      <c r="D4" s="21" t="s">
        <v>97</v>
      </c>
      <c r="L4" s="20"/>
      <c r="M4" s="89" t="s">
        <v>10</v>
      </c>
      <c r="AT4" s="17" t="s">
        <v>3</v>
      </c>
      <c r="AZ4" s="88" t="s">
        <v>102</v>
      </c>
      <c r="BA4" s="88" t="s">
        <v>1</v>
      </c>
      <c r="BB4" s="88" t="s">
        <v>1</v>
      </c>
      <c r="BC4" s="88" t="s">
        <v>854</v>
      </c>
      <c r="BD4" s="88" t="s">
        <v>86</v>
      </c>
    </row>
    <row r="5" spans="2:56" ht="6.95" customHeight="1">
      <c r="B5" s="20"/>
      <c r="L5" s="20"/>
      <c r="AZ5" s="88" t="s">
        <v>104</v>
      </c>
      <c r="BA5" s="88" t="s">
        <v>1</v>
      </c>
      <c r="BB5" s="88" t="s">
        <v>1</v>
      </c>
      <c r="BC5" s="88" t="s">
        <v>285</v>
      </c>
      <c r="BD5" s="88" t="s">
        <v>86</v>
      </c>
    </row>
    <row r="6" spans="2:56" ht="12" customHeight="1">
      <c r="B6" s="20"/>
      <c r="D6" s="27" t="s">
        <v>16</v>
      </c>
      <c r="L6" s="20"/>
      <c r="AZ6" s="88" t="s">
        <v>118</v>
      </c>
      <c r="BA6" s="88" t="s">
        <v>1</v>
      </c>
      <c r="BB6" s="88" t="s">
        <v>1</v>
      </c>
      <c r="BC6" s="88" t="s">
        <v>855</v>
      </c>
      <c r="BD6" s="88" t="s">
        <v>86</v>
      </c>
    </row>
    <row r="7" spans="2:56" ht="16.5" customHeight="1">
      <c r="B7" s="20"/>
      <c r="E7" s="238" t="str">
        <f>'Rekapitulace stavby'!K6</f>
        <v>Nové parkoviště u BD č.p.688 a 727,Zubří</v>
      </c>
      <c r="F7" s="239"/>
      <c r="G7" s="239"/>
      <c r="H7" s="239"/>
      <c r="L7" s="20"/>
      <c r="AZ7" s="88" t="s">
        <v>120</v>
      </c>
      <c r="BA7" s="88" t="s">
        <v>1</v>
      </c>
      <c r="BB7" s="88" t="s">
        <v>1</v>
      </c>
      <c r="BC7" s="88" t="s">
        <v>856</v>
      </c>
      <c r="BD7" s="88" t="s">
        <v>86</v>
      </c>
    </row>
    <row r="8" spans="2:56" s="1" customFormat="1" ht="12" customHeight="1">
      <c r="B8" s="32"/>
      <c r="D8" s="27" t="s">
        <v>106</v>
      </c>
      <c r="L8" s="32"/>
    </row>
    <row r="9" spans="2:56" s="1" customFormat="1" ht="16.5" customHeight="1">
      <c r="B9" s="32"/>
      <c r="E9" s="218" t="s">
        <v>857</v>
      </c>
      <c r="F9" s="240"/>
      <c r="G9" s="240"/>
      <c r="H9" s="240"/>
      <c r="L9" s="32"/>
    </row>
    <row r="10" spans="2:56" s="1" customFormat="1" ht="11.25">
      <c r="B10" s="32"/>
      <c r="L10" s="32"/>
    </row>
    <row r="11" spans="2:5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9. 1. 2023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5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1" t="str">
        <f>'Rekapitulace stavby'!E14</f>
        <v>Vyplň údaj</v>
      </c>
      <c r="F18" s="202"/>
      <c r="G18" s="202"/>
      <c r="H18" s="202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07" t="s">
        <v>1</v>
      </c>
      <c r="F27" s="207"/>
      <c r="G27" s="207"/>
      <c r="H27" s="207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36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5" t="s">
        <v>40</v>
      </c>
      <c r="E33" s="27" t="s">
        <v>41</v>
      </c>
      <c r="F33" s="92">
        <f>ROUND((SUM(BE123:BE202)),  2)</f>
        <v>0</v>
      </c>
      <c r="I33" s="93">
        <v>0.21</v>
      </c>
      <c r="J33" s="92">
        <f>ROUND(((SUM(BE123:BE202))*I33),  2)</f>
        <v>0</v>
      </c>
      <c r="L33" s="32"/>
    </row>
    <row r="34" spans="2:12" s="1" customFormat="1" ht="14.45" customHeight="1">
      <c r="B34" s="32"/>
      <c r="E34" s="27" t="s">
        <v>42</v>
      </c>
      <c r="F34" s="92">
        <f>ROUND((SUM(BF123:BF202)),  2)</f>
        <v>0</v>
      </c>
      <c r="I34" s="93">
        <v>0.15</v>
      </c>
      <c r="J34" s="92">
        <f>ROUND(((SUM(BF123:BF202))*I34),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2">
        <f>ROUND((SUM(BG123:BG202)),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2">
        <f>ROUND((SUM(BH123:BH202)),  2)</f>
        <v>0</v>
      </c>
      <c r="I36" s="93">
        <v>0.15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45</v>
      </c>
      <c r="F37" s="92">
        <f>ROUND((SUM(BI123:BI202)),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46</v>
      </c>
      <c r="E39" s="57"/>
      <c r="F39" s="57"/>
      <c r="G39" s="96" t="s">
        <v>47</v>
      </c>
      <c r="H39" s="97" t="s">
        <v>48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51</v>
      </c>
      <c r="E61" s="34"/>
      <c r="F61" s="100" t="s">
        <v>52</v>
      </c>
      <c r="G61" s="43" t="s">
        <v>51</v>
      </c>
      <c r="H61" s="34"/>
      <c r="I61" s="34"/>
      <c r="J61" s="101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51</v>
      </c>
      <c r="E76" s="34"/>
      <c r="F76" s="100" t="s">
        <v>52</v>
      </c>
      <c r="G76" s="43" t="s">
        <v>51</v>
      </c>
      <c r="H76" s="34"/>
      <c r="I76" s="34"/>
      <c r="J76" s="101" t="s">
        <v>52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8" t="str">
        <f>E7</f>
        <v>Nové parkoviště u BD č.p.688 a 727,Zubří</v>
      </c>
      <c r="F85" s="239"/>
      <c r="G85" s="239"/>
      <c r="H85" s="239"/>
      <c r="L85" s="32"/>
    </row>
    <row r="86" spans="2:47" s="1" customFormat="1" ht="12" customHeight="1">
      <c r="B86" s="32"/>
      <c r="C86" s="27" t="s">
        <v>106</v>
      </c>
      <c r="L86" s="32"/>
    </row>
    <row r="87" spans="2:47" s="1" customFormat="1" ht="16.5" customHeight="1">
      <c r="B87" s="32"/>
      <c r="E87" s="218" t="str">
        <f>E9</f>
        <v>D103 - Chodník</v>
      </c>
      <c r="F87" s="240"/>
      <c r="G87" s="240"/>
      <c r="H87" s="24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Zubří</v>
      </c>
      <c r="I89" s="27" t="s">
        <v>22</v>
      </c>
      <c r="J89" s="52" t="str">
        <f>IF(J12="","",J12)</f>
        <v>9. 1. 2023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Zubří</v>
      </c>
      <c r="I91" s="27" t="s">
        <v>30</v>
      </c>
      <c r="J91" s="30" t="str">
        <f>E21</f>
        <v>LZ-PROJEKT plus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Fajfrová Irena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127</v>
      </c>
      <c r="D94" s="94"/>
      <c r="E94" s="94"/>
      <c r="F94" s="94"/>
      <c r="G94" s="94"/>
      <c r="H94" s="94"/>
      <c r="I94" s="94"/>
      <c r="J94" s="103" t="s">
        <v>128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129</v>
      </c>
      <c r="J96" s="66">
        <f>J123</f>
        <v>0</v>
      </c>
      <c r="L96" s="32"/>
      <c r="AU96" s="17" t="s">
        <v>130</v>
      </c>
    </row>
    <row r="97" spans="2:12" s="8" customFormat="1" ht="24.95" customHeight="1">
      <c r="B97" s="105"/>
      <c r="D97" s="106" t="s">
        <v>131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899999999999999" customHeight="1">
      <c r="B98" s="109"/>
      <c r="D98" s="110" t="s">
        <v>132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899999999999999" customHeight="1">
      <c r="B99" s="109"/>
      <c r="D99" s="110" t="s">
        <v>135</v>
      </c>
      <c r="E99" s="111"/>
      <c r="F99" s="111"/>
      <c r="G99" s="111"/>
      <c r="H99" s="111"/>
      <c r="I99" s="111"/>
      <c r="J99" s="112">
        <f>J167</f>
        <v>0</v>
      </c>
      <c r="L99" s="109"/>
    </row>
    <row r="100" spans="2:12" s="9" customFormat="1" ht="19.899999999999999" customHeight="1">
      <c r="B100" s="109"/>
      <c r="D100" s="110" t="s">
        <v>136</v>
      </c>
      <c r="E100" s="111"/>
      <c r="F100" s="111"/>
      <c r="G100" s="111"/>
      <c r="H100" s="111"/>
      <c r="I100" s="111"/>
      <c r="J100" s="112">
        <f>J179</f>
        <v>0</v>
      </c>
      <c r="L100" s="109"/>
    </row>
    <row r="101" spans="2:12" s="9" customFormat="1" ht="19.899999999999999" customHeight="1">
      <c r="B101" s="109"/>
      <c r="D101" s="110" t="s">
        <v>137</v>
      </c>
      <c r="E101" s="111"/>
      <c r="F101" s="111"/>
      <c r="G101" s="111"/>
      <c r="H101" s="111"/>
      <c r="I101" s="111"/>
      <c r="J101" s="112">
        <f>J181</f>
        <v>0</v>
      </c>
      <c r="L101" s="109"/>
    </row>
    <row r="102" spans="2:12" s="9" customFormat="1" ht="19.899999999999999" customHeight="1">
      <c r="B102" s="109"/>
      <c r="D102" s="110" t="s">
        <v>138</v>
      </c>
      <c r="E102" s="111"/>
      <c r="F102" s="111"/>
      <c r="G102" s="111"/>
      <c r="H102" s="111"/>
      <c r="I102" s="111"/>
      <c r="J102" s="112">
        <f>J187</f>
        <v>0</v>
      </c>
      <c r="L102" s="109"/>
    </row>
    <row r="103" spans="2:12" s="9" customFormat="1" ht="19.899999999999999" customHeight="1">
      <c r="B103" s="109"/>
      <c r="D103" s="110" t="s">
        <v>139</v>
      </c>
      <c r="E103" s="111"/>
      <c r="F103" s="111"/>
      <c r="G103" s="111"/>
      <c r="H103" s="111"/>
      <c r="I103" s="111"/>
      <c r="J103" s="112">
        <f>J201</f>
        <v>0</v>
      </c>
      <c r="L103" s="109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144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38" t="str">
        <f>E7</f>
        <v>Nové parkoviště u BD č.p.688 a 727,Zubří</v>
      </c>
      <c r="F113" s="239"/>
      <c r="G113" s="239"/>
      <c r="H113" s="239"/>
      <c r="L113" s="32"/>
    </row>
    <row r="114" spans="2:65" s="1" customFormat="1" ht="12" customHeight="1">
      <c r="B114" s="32"/>
      <c r="C114" s="27" t="s">
        <v>106</v>
      </c>
      <c r="L114" s="32"/>
    </row>
    <row r="115" spans="2:65" s="1" customFormat="1" ht="16.5" customHeight="1">
      <c r="B115" s="32"/>
      <c r="E115" s="218" t="str">
        <f>E9</f>
        <v>D103 - Chodník</v>
      </c>
      <c r="F115" s="240"/>
      <c r="G115" s="240"/>
      <c r="H115" s="240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Zubří</v>
      </c>
      <c r="I117" s="27" t="s">
        <v>22</v>
      </c>
      <c r="J117" s="52" t="str">
        <f>IF(J12="","",J12)</f>
        <v>9. 1. 2023</v>
      </c>
      <c r="L117" s="32"/>
    </row>
    <row r="118" spans="2:65" s="1" customFormat="1" ht="6.95" customHeight="1">
      <c r="B118" s="32"/>
      <c r="L118" s="32"/>
    </row>
    <row r="119" spans="2:65" s="1" customFormat="1" ht="25.7" customHeight="1">
      <c r="B119" s="32"/>
      <c r="C119" s="27" t="s">
        <v>24</v>
      </c>
      <c r="F119" s="25" t="str">
        <f>E15</f>
        <v>Město Zubří</v>
      </c>
      <c r="I119" s="27" t="s">
        <v>30</v>
      </c>
      <c r="J119" s="30" t="str">
        <f>E21</f>
        <v>LZ-PROJEKT plus s.r.o.</v>
      </c>
      <c r="L119" s="32"/>
    </row>
    <row r="120" spans="2:65" s="1" customFormat="1" ht="15.2" customHeight="1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>Fajfrová Irena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3"/>
      <c r="C122" s="114" t="s">
        <v>145</v>
      </c>
      <c r="D122" s="115" t="s">
        <v>61</v>
      </c>
      <c r="E122" s="115" t="s">
        <v>57</v>
      </c>
      <c r="F122" s="115" t="s">
        <v>58</v>
      </c>
      <c r="G122" s="115" t="s">
        <v>146</v>
      </c>
      <c r="H122" s="115" t="s">
        <v>147</v>
      </c>
      <c r="I122" s="115" t="s">
        <v>148</v>
      </c>
      <c r="J122" s="115" t="s">
        <v>128</v>
      </c>
      <c r="K122" s="116" t="s">
        <v>149</v>
      </c>
      <c r="L122" s="113"/>
      <c r="M122" s="59" t="s">
        <v>1</v>
      </c>
      <c r="N122" s="60" t="s">
        <v>40</v>
      </c>
      <c r="O122" s="60" t="s">
        <v>150</v>
      </c>
      <c r="P122" s="60" t="s">
        <v>151</v>
      </c>
      <c r="Q122" s="60" t="s">
        <v>152</v>
      </c>
      <c r="R122" s="60" t="s">
        <v>153</v>
      </c>
      <c r="S122" s="60" t="s">
        <v>154</v>
      </c>
      <c r="T122" s="61" t="s">
        <v>155</v>
      </c>
    </row>
    <row r="123" spans="2:65" s="1" customFormat="1" ht="22.9" customHeight="1">
      <c r="B123" s="32"/>
      <c r="C123" s="64" t="s">
        <v>156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32.190209800000005</v>
      </c>
      <c r="S123" s="53"/>
      <c r="T123" s="119">
        <f>T124</f>
        <v>5.8650000000000002</v>
      </c>
      <c r="AT123" s="17" t="s">
        <v>75</v>
      </c>
      <c r="AU123" s="17" t="s">
        <v>130</v>
      </c>
      <c r="BK123" s="120">
        <f>BK124</f>
        <v>0</v>
      </c>
    </row>
    <row r="124" spans="2:65" s="11" customFormat="1" ht="25.9" customHeight="1">
      <c r="B124" s="121"/>
      <c r="D124" s="122" t="s">
        <v>75</v>
      </c>
      <c r="E124" s="123" t="s">
        <v>157</v>
      </c>
      <c r="F124" s="123" t="s">
        <v>158</v>
      </c>
      <c r="I124" s="124"/>
      <c r="J124" s="125">
        <f>BK124</f>
        <v>0</v>
      </c>
      <c r="L124" s="121"/>
      <c r="M124" s="126"/>
      <c r="P124" s="127">
        <f>P125+P167+P179+P181+P187+P201</f>
        <v>0</v>
      </c>
      <c r="R124" s="127">
        <f>R125+R167+R179+R181+R187+R201</f>
        <v>32.190209800000005</v>
      </c>
      <c r="T124" s="128">
        <f>T125+T167+T179+T181+T187+T201</f>
        <v>5.8650000000000002</v>
      </c>
      <c r="AR124" s="122" t="s">
        <v>84</v>
      </c>
      <c r="AT124" s="129" t="s">
        <v>75</v>
      </c>
      <c r="AU124" s="129" t="s">
        <v>76</v>
      </c>
      <c r="AY124" s="122" t="s">
        <v>159</v>
      </c>
      <c r="BK124" s="130">
        <f>BK125+BK167+BK179+BK181+BK187+BK201</f>
        <v>0</v>
      </c>
    </row>
    <row r="125" spans="2:65" s="11" customFormat="1" ht="22.9" customHeight="1">
      <c r="B125" s="121"/>
      <c r="D125" s="122" t="s">
        <v>75</v>
      </c>
      <c r="E125" s="131" t="s">
        <v>84</v>
      </c>
      <c r="F125" s="131" t="s">
        <v>160</v>
      </c>
      <c r="I125" s="124"/>
      <c r="J125" s="132">
        <f>BK125</f>
        <v>0</v>
      </c>
      <c r="L125" s="121"/>
      <c r="M125" s="126"/>
      <c r="P125" s="127">
        <f>SUM(P126:P166)</f>
        <v>0</v>
      </c>
      <c r="R125" s="127">
        <f>SUM(R126:R166)</f>
        <v>4.6000000000000001E-4</v>
      </c>
      <c r="T125" s="128">
        <f>SUM(T126:T166)</f>
        <v>5.8650000000000002</v>
      </c>
      <c r="AR125" s="122" t="s">
        <v>84</v>
      </c>
      <c r="AT125" s="129" t="s">
        <v>75</v>
      </c>
      <c r="AU125" s="129" t="s">
        <v>84</v>
      </c>
      <c r="AY125" s="122" t="s">
        <v>159</v>
      </c>
      <c r="BK125" s="130">
        <f>SUM(BK126:BK166)</f>
        <v>0</v>
      </c>
    </row>
    <row r="126" spans="2:65" s="1" customFormat="1" ht="33" customHeight="1">
      <c r="B126" s="133"/>
      <c r="C126" s="134" t="s">
        <v>84</v>
      </c>
      <c r="D126" s="134" t="s">
        <v>161</v>
      </c>
      <c r="E126" s="135" t="s">
        <v>858</v>
      </c>
      <c r="F126" s="136" t="s">
        <v>859</v>
      </c>
      <c r="G126" s="137" t="s">
        <v>164</v>
      </c>
      <c r="H126" s="138">
        <v>7</v>
      </c>
      <c r="I126" s="139"/>
      <c r="J126" s="140">
        <f>ROUND(I126*H126,2)</f>
        <v>0</v>
      </c>
      <c r="K126" s="136" t="s">
        <v>165</v>
      </c>
      <c r="L126" s="32"/>
      <c r="M126" s="141" t="s">
        <v>1</v>
      </c>
      <c r="N126" s="142" t="s">
        <v>41</v>
      </c>
      <c r="P126" s="143">
        <f>O126*H126</f>
        <v>0</v>
      </c>
      <c r="Q126" s="143">
        <v>0</v>
      </c>
      <c r="R126" s="143">
        <f>Q126*H126</f>
        <v>0</v>
      </c>
      <c r="S126" s="143">
        <v>0.255</v>
      </c>
      <c r="T126" s="144">
        <f>S126*H126</f>
        <v>1.7850000000000001</v>
      </c>
      <c r="AR126" s="145" t="s">
        <v>166</v>
      </c>
      <c r="AT126" s="145" t="s">
        <v>161</v>
      </c>
      <c r="AU126" s="145" t="s">
        <v>86</v>
      </c>
      <c r="AY126" s="17" t="s">
        <v>159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84</v>
      </c>
      <c r="BK126" s="146">
        <f>ROUND(I126*H126,2)</f>
        <v>0</v>
      </c>
      <c r="BL126" s="17" t="s">
        <v>166</v>
      </c>
      <c r="BM126" s="145" t="s">
        <v>860</v>
      </c>
    </row>
    <row r="127" spans="2:65" s="1" customFormat="1" ht="24.2" customHeight="1">
      <c r="B127" s="133"/>
      <c r="C127" s="134" t="s">
        <v>86</v>
      </c>
      <c r="D127" s="134" t="s">
        <v>161</v>
      </c>
      <c r="E127" s="135" t="s">
        <v>180</v>
      </c>
      <c r="F127" s="136" t="s">
        <v>181</v>
      </c>
      <c r="G127" s="137" t="s">
        <v>164</v>
      </c>
      <c r="H127" s="138">
        <v>7</v>
      </c>
      <c r="I127" s="139"/>
      <c r="J127" s="140">
        <f>ROUND(I127*H127,2)</f>
        <v>0</v>
      </c>
      <c r="K127" s="136" t="s">
        <v>165</v>
      </c>
      <c r="L127" s="32"/>
      <c r="M127" s="141" t="s">
        <v>1</v>
      </c>
      <c r="N127" s="142" t="s">
        <v>41</v>
      </c>
      <c r="P127" s="143">
        <f>O127*H127</f>
        <v>0</v>
      </c>
      <c r="Q127" s="143">
        <v>0</v>
      </c>
      <c r="R127" s="143">
        <f>Q127*H127</f>
        <v>0</v>
      </c>
      <c r="S127" s="143">
        <v>0.28999999999999998</v>
      </c>
      <c r="T127" s="144">
        <f>S127*H127</f>
        <v>2.0299999999999998</v>
      </c>
      <c r="AR127" s="145" t="s">
        <v>166</v>
      </c>
      <c r="AT127" s="145" t="s">
        <v>161</v>
      </c>
      <c r="AU127" s="145" t="s">
        <v>86</v>
      </c>
      <c r="AY127" s="17" t="s">
        <v>159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84</v>
      </c>
      <c r="BK127" s="146">
        <f>ROUND(I127*H127,2)</f>
        <v>0</v>
      </c>
      <c r="BL127" s="17" t="s">
        <v>166</v>
      </c>
      <c r="BM127" s="145" t="s">
        <v>861</v>
      </c>
    </row>
    <row r="128" spans="2:65" s="1" customFormat="1" ht="16.5" customHeight="1">
      <c r="B128" s="133"/>
      <c r="C128" s="134" t="s">
        <v>176</v>
      </c>
      <c r="D128" s="134" t="s">
        <v>161</v>
      </c>
      <c r="E128" s="135" t="s">
        <v>191</v>
      </c>
      <c r="F128" s="136" t="s">
        <v>192</v>
      </c>
      <c r="G128" s="137" t="s">
        <v>193</v>
      </c>
      <c r="H128" s="138">
        <v>10</v>
      </c>
      <c r="I128" s="139"/>
      <c r="J128" s="140">
        <f>ROUND(I128*H128,2)</f>
        <v>0</v>
      </c>
      <c r="K128" s="136" t="s">
        <v>165</v>
      </c>
      <c r="L128" s="32"/>
      <c r="M128" s="141" t="s">
        <v>1</v>
      </c>
      <c r="N128" s="142" t="s">
        <v>41</v>
      </c>
      <c r="P128" s="143">
        <f>O128*H128</f>
        <v>0</v>
      </c>
      <c r="Q128" s="143">
        <v>0</v>
      </c>
      <c r="R128" s="143">
        <f>Q128*H128</f>
        <v>0</v>
      </c>
      <c r="S128" s="143">
        <v>0.20499999999999999</v>
      </c>
      <c r="T128" s="144">
        <f>S128*H128</f>
        <v>2.0499999999999998</v>
      </c>
      <c r="AR128" s="145" t="s">
        <v>166</v>
      </c>
      <c r="AT128" s="145" t="s">
        <v>161</v>
      </c>
      <c r="AU128" s="145" t="s">
        <v>86</v>
      </c>
      <c r="AY128" s="17" t="s">
        <v>159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84</v>
      </c>
      <c r="BK128" s="146">
        <f>ROUND(I128*H128,2)</f>
        <v>0</v>
      </c>
      <c r="BL128" s="17" t="s">
        <v>166</v>
      </c>
      <c r="BM128" s="145" t="s">
        <v>862</v>
      </c>
    </row>
    <row r="129" spans="2:65" s="13" customFormat="1" ht="11.25">
      <c r="B129" s="154"/>
      <c r="D129" s="148" t="s">
        <v>168</v>
      </c>
      <c r="E129" s="155" t="s">
        <v>1</v>
      </c>
      <c r="F129" s="156" t="s">
        <v>863</v>
      </c>
      <c r="H129" s="157">
        <v>10</v>
      </c>
      <c r="I129" s="158"/>
      <c r="L129" s="154"/>
      <c r="M129" s="159"/>
      <c r="T129" s="160"/>
      <c r="AT129" s="155" t="s">
        <v>168</v>
      </c>
      <c r="AU129" s="155" t="s">
        <v>86</v>
      </c>
      <c r="AV129" s="13" t="s">
        <v>86</v>
      </c>
      <c r="AW129" s="13" t="s">
        <v>32</v>
      </c>
      <c r="AX129" s="13" t="s">
        <v>84</v>
      </c>
      <c r="AY129" s="155" t="s">
        <v>159</v>
      </c>
    </row>
    <row r="130" spans="2:65" s="1" customFormat="1" ht="24.2" customHeight="1">
      <c r="B130" s="133"/>
      <c r="C130" s="134" t="s">
        <v>166</v>
      </c>
      <c r="D130" s="134" t="s">
        <v>161</v>
      </c>
      <c r="E130" s="135" t="s">
        <v>864</v>
      </c>
      <c r="F130" s="136" t="s">
        <v>865</v>
      </c>
      <c r="G130" s="137" t="s">
        <v>164</v>
      </c>
      <c r="H130" s="138">
        <v>53.332999999999998</v>
      </c>
      <c r="I130" s="139"/>
      <c r="J130" s="140">
        <f>ROUND(I130*H130,2)</f>
        <v>0</v>
      </c>
      <c r="K130" s="136" t="s">
        <v>165</v>
      </c>
      <c r="L130" s="32"/>
      <c r="M130" s="141" t="s">
        <v>1</v>
      </c>
      <c r="N130" s="142" t="s">
        <v>41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166</v>
      </c>
      <c r="AT130" s="145" t="s">
        <v>161</v>
      </c>
      <c r="AU130" s="145" t="s">
        <v>86</v>
      </c>
      <c r="AY130" s="17" t="s">
        <v>159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84</v>
      </c>
      <c r="BK130" s="146">
        <f>ROUND(I130*H130,2)</f>
        <v>0</v>
      </c>
      <c r="BL130" s="17" t="s">
        <v>166</v>
      </c>
      <c r="BM130" s="145" t="s">
        <v>866</v>
      </c>
    </row>
    <row r="131" spans="2:65" s="13" customFormat="1" ht="11.25">
      <c r="B131" s="154"/>
      <c r="D131" s="148" t="s">
        <v>168</v>
      </c>
      <c r="E131" s="155" t="s">
        <v>102</v>
      </c>
      <c r="F131" s="156" t="s">
        <v>867</v>
      </c>
      <c r="H131" s="157">
        <v>53.332999999999998</v>
      </c>
      <c r="I131" s="158"/>
      <c r="L131" s="154"/>
      <c r="M131" s="159"/>
      <c r="T131" s="160"/>
      <c r="AT131" s="155" t="s">
        <v>168</v>
      </c>
      <c r="AU131" s="155" t="s">
        <v>86</v>
      </c>
      <c r="AV131" s="13" t="s">
        <v>86</v>
      </c>
      <c r="AW131" s="13" t="s">
        <v>32</v>
      </c>
      <c r="AX131" s="13" t="s">
        <v>84</v>
      </c>
      <c r="AY131" s="155" t="s">
        <v>159</v>
      </c>
    </row>
    <row r="132" spans="2:65" s="1" customFormat="1" ht="37.9" customHeight="1">
      <c r="B132" s="133"/>
      <c r="C132" s="134" t="s">
        <v>183</v>
      </c>
      <c r="D132" s="134" t="s">
        <v>161</v>
      </c>
      <c r="E132" s="135" t="s">
        <v>868</v>
      </c>
      <c r="F132" s="136" t="s">
        <v>869</v>
      </c>
      <c r="G132" s="137" t="s">
        <v>213</v>
      </c>
      <c r="H132" s="138">
        <v>7</v>
      </c>
      <c r="I132" s="139"/>
      <c r="J132" s="140">
        <f>ROUND(I132*H132,2)</f>
        <v>0</v>
      </c>
      <c r="K132" s="136" t="s">
        <v>165</v>
      </c>
      <c r="L132" s="32"/>
      <c r="M132" s="141" t="s">
        <v>1</v>
      </c>
      <c r="N132" s="142" t="s">
        <v>41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166</v>
      </c>
      <c r="AT132" s="145" t="s">
        <v>161</v>
      </c>
      <c r="AU132" s="145" t="s">
        <v>86</v>
      </c>
      <c r="AY132" s="17" t="s">
        <v>159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84</v>
      </c>
      <c r="BK132" s="146">
        <f>ROUND(I132*H132,2)</f>
        <v>0</v>
      </c>
      <c r="BL132" s="17" t="s">
        <v>166</v>
      </c>
      <c r="BM132" s="145" t="s">
        <v>870</v>
      </c>
    </row>
    <row r="133" spans="2:65" s="13" customFormat="1" ht="11.25">
      <c r="B133" s="154"/>
      <c r="D133" s="148" t="s">
        <v>168</v>
      </c>
      <c r="E133" s="155" t="s">
        <v>93</v>
      </c>
      <c r="F133" s="156" t="s">
        <v>190</v>
      </c>
      <c r="H133" s="157">
        <v>7</v>
      </c>
      <c r="I133" s="158"/>
      <c r="L133" s="154"/>
      <c r="M133" s="159"/>
      <c r="T133" s="160"/>
      <c r="AT133" s="155" t="s">
        <v>168</v>
      </c>
      <c r="AU133" s="155" t="s">
        <v>86</v>
      </c>
      <c r="AV133" s="13" t="s">
        <v>86</v>
      </c>
      <c r="AW133" s="13" t="s">
        <v>32</v>
      </c>
      <c r="AX133" s="13" t="s">
        <v>84</v>
      </c>
      <c r="AY133" s="155" t="s">
        <v>159</v>
      </c>
    </row>
    <row r="134" spans="2:65" s="1" customFormat="1" ht="37.9" customHeight="1">
      <c r="B134" s="133"/>
      <c r="C134" s="134" t="s">
        <v>185</v>
      </c>
      <c r="D134" s="134" t="s">
        <v>161</v>
      </c>
      <c r="E134" s="135" t="s">
        <v>267</v>
      </c>
      <c r="F134" s="136" t="s">
        <v>268</v>
      </c>
      <c r="G134" s="137" t="s">
        <v>213</v>
      </c>
      <c r="H134" s="138">
        <v>6.9</v>
      </c>
      <c r="I134" s="139"/>
      <c r="J134" s="140">
        <f>ROUND(I134*H134,2)</f>
        <v>0</v>
      </c>
      <c r="K134" s="136" t="s">
        <v>165</v>
      </c>
      <c r="L134" s="32"/>
      <c r="M134" s="141" t="s">
        <v>1</v>
      </c>
      <c r="N134" s="142" t="s">
        <v>41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166</v>
      </c>
      <c r="AT134" s="145" t="s">
        <v>161</v>
      </c>
      <c r="AU134" s="145" t="s">
        <v>86</v>
      </c>
      <c r="AY134" s="17" t="s">
        <v>159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84</v>
      </c>
      <c r="BK134" s="146">
        <f>ROUND(I134*H134,2)</f>
        <v>0</v>
      </c>
      <c r="BL134" s="17" t="s">
        <v>166</v>
      </c>
      <c r="BM134" s="145" t="s">
        <v>871</v>
      </c>
    </row>
    <row r="135" spans="2:65" s="12" customFormat="1" ht="11.25">
      <c r="B135" s="147"/>
      <c r="D135" s="148" t="s">
        <v>168</v>
      </c>
      <c r="E135" s="149" t="s">
        <v>1</v>
      </c>
      <c r="F135" s="150" t="s">
        <v>270</v>
      </c>
      <c r="H135" s="149" t="s">
        <v>1</v>
      </c>
      <c r="I135" s="151"/>
      <c r="L135" s="147"/>
      <c r="M135" s="152"/>
      <c r="T135" s="153"/>
      <c r="AT135" s="149" t="s">
        <v>168</v>
      </c>
      <c r="AU135" s="149" t="s">
        <v>86</v>
      </c>
      <c r="AV135" s="12" t="s">
        <v>84</v>
      </c>
      <c r="AW135" s="12" t="s">
        <v>32</v>
      </c>
      <c r="AX135" s="12" t="s">
        <v>76</v>
      </c>
      <c r="AY135" s="149" t="s">
        <v>159</v>
      </c>
    </row>
    <row r="136" spans="2:65" s="13" customFormat="1" ht="11.25">
      <c r="B136" s="154"/>
      <c r="D136" s="148" t="s">
        <v>168</v>
      </c>
      <c r="E136" s="155" t="s">
        <v>1</v>
      </c>
      <c r="F136" s="156" t="s">
        <v>271</v>
      </c>
      <c r="H136" s="157">
        <v>6.9</v>
      </c>
      <c r="I136" s="158"/>
      <c r="L136" s="154"/>
      <c r="M136" s="159"/>
      <c r="T136" s="160"/>
      <c r="AT136" s="155" t="s">
        <v>168</v>
      </c>
      <c r="AU136" s="155" t="s">
        <v>86</v>
      </c>
      <c r="AV136" s="13" t="s">
        <v>86</v>
      </c>
      <c r="AW136" s="13" t="s">
        <v>32</v>
      </c>
      <c r="AX136" s="13" t="s">
        <v>84</v>
      </c>
      <c r="AY136" s="155" t="s">
        <v>159</v>
      </c>
    </row>
    <row r="137" spans="2:65" s="1" customFormat="1" ht="37.9" customHeight="1">
      <c r="B137" s="133"/>
      <c r="C137" s="134" t="s">
        <v>190</v>
      </c>
      <c r="D137" s="134" t="s">
        <v>161</v>
      </c>
      <c r="E137" s="135" t="s">
        <v>272</v>
      </c>
      <c r="F137" s="136" t="s">
        <v>273</v>
      </c>
      <c r="G137" s="137" t="s">
        <v>213</v>
      </c>
      <c r="H137" s="138">
        <v>4.55</v>
      </c>
      <c r="I137" s="139"/>
      <c r="J137" s="140">
        <f>ROUND(I137*H137,2)</f>
        <v>0</v>
      </c>
      <c r="K137" s="136" t="s">
        <v>165</v>
      </c>
      <c r="L137" s="32"/>
      <c r="M137" s="141" t="s">
        <v>1</v>
      </c>
      <c r="N137" s="142" t="s">
        <v>41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166</v>
      </c>
      <c r="AT137" s="145" t="s">
        <v>161</v>
      </c>
      <c r="AU137" s="145" t="s">
        <v>86</v>
      </c>
      <c r="AY137" s="17" t="s">
        <v>159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84</v>
      </c>
      <c r="BK137" s="146">
        <f>ROUND(I137*H137,2)</f>
        <v>0</v>
      </c>
      <c r="BL137" s="17" t="s">
        <v>166</v>
      </c>
      <c r="BM137" s="145" t="s">
        <v>872</v>
      </c>
    </row>
    <row r="138" spans="2:65" s="12" customFormat="1" ht="11.25">
      <c r="B138" s="147"/>
      <c r="D138" s="148" t="s">
        <v>168</v>
      </c>
      <c r="E138" s="149" t="s">
        <v>1</v>
      </c>
      <c r="F138" s="150" t="s">
        <v>275</v>
      </c>
      <c r="H138" s="149" t="s">
        <v>1</v>
      </c>
      <c r="I138" s="151"/>
      <c r="L138" s="147"/>
      <c r="M138" s="152"/>
      <c r="T138" s="153"/>
      <c r="AT138" s="149" t="s">
        <v>168</v>
      </c>
      <c r="AU138" s="149" t="s">
        <v>86</v>
      </c>
      <c r="AV138" s="12" t="s">
        <v>84</v>
      </c>
      <c r="AW138" s="12" t="s">
        <v>32</v>
      </c>
      <c r="AX138" s="12" t="s">
        <v>76</v>
      </c>
      <c r="AY138" s="149" t="s">
        <v>159</v>
      </c>
    </row>
    <row r="139" spans="2:65" s="13" customFormat="1" ht="11.25">
      <c r="B139" s="154"/>
      <c r="D139" s="148" t="s">
        <v>168</v>
      </c>
      <c r="E139" s="155" t="s">
        <v>1</v>
      </c>
      <c r="F139" s="156" t="s">
        <v>276</v>
      </c>
      <c r="H139" s="157">
        <v>8</v>
      </c>
      <c r="I139" s="158"/>
      <c r="L139" s="154"/>
      <c r="M139" s="159"/>
      <c r="T139" s="160"/>
      <c r="AT139" s="155" t="s">
        <v>168</v>
      </c>
      <c r="AU139" s="155" t="s">
        <v>86</v>
      </c>
      <c r="AV139" s="13" t="s">
        <v>86</v>
      </c>
      <c r="AW139" s="13" t="s">
        <v>32</v>
      </c>
      <c r="AX139" s="13" t="s">
        <v>76</v>
      </c>
      <c r="AY139" s="155" t="s">
        <v>159</v>
      </c>
    </row>
    <row r="140" spans="2:65" s="13" customFormat="1" ht="11.25">
      <c r="B140" s="154"/>
      <c r="D140" s="148" t="s">
        <v>168</v>
      </c>
      <c r="E140" s="155" t="s">
        <v>1</v>
      </c>
      <c r="F140" s="156" t="s">
        <v>277</v>
      </c>
      <c r="H140" s="157">
        <v>-3.45</v>
      </c>
      <c r="I140" s="158"/>
      <c r="L140" s="154"/>
      <c r="M140" s="159"/>
      <c r="T140" s="160"/>
      <c r="AT140" s="155" t="s">
        <v>168</v>
      </c>
      <c r="AU140" s="155" t="s">
        <v>86</v>
      </c>
      <c r="AV140" s="13" t="s">
        <v>86</v>
      </c>
      <c r="AW140" s="13" t="s">
        <v>32</v>
      </c>
      <c r="AX140" s="13" t="s">
        <v>76</v>
      </c>
      <c r="AY140" s="155" t="s">
        <v>159</v>
      </c>
    </row>
    <row r="141" spans="2:65" s="14" customFormat="1" ht="11.25">
      <c r="B141" s="161"/>
      <c r="D141" s="148" t="s">
        <v>168</v>
      </c>
      <c r="E141" s="162" t="s">
        <v>1</v>
      </c>
      <c r="F141" s="163" t="s">
        <v>236</v>
      </c>
      <c r="H141" s="164">
        <v>4.55</v>
      </c>
      <c r="I141" s="165"/>
      <c r="L141" s="161"/>
      <c r="M141" s="166"/>
      <c r="T141" s="167"/>
      <c r="AT141" s="162" t="s">
        <v>168</v>
      </c>
      <c r="AU141" s="162" t="s">
        <v>86</v>
      </c>
      <c r="AV141" s="14" t="s">
        <v>166</v>
      </c>
      <c r="AW141" s="14" t="s">
        <v>32</v>
      </c>
      <c r="AX141" s="14" t="s">
        <v>84</v>
      </c>
      <c r="AY141" s="162" t="s">
        <v>159</v>
      </c>
    </row>
    <row r="142" spans="2:65" s="1" customFormat="1" ht="37.9" customHeight="1">
      <c r="B142" s="133"/>
      <c r="C142" s="134" t="s">
        <v>196</v>
      </c>
      <c r="D142" s="134" t="s">
        <v>161</v>
      </c>
      <c r="E142" s="135" t="s">
        <v>279</v>
      </c>
      <c r="F142" s="136" t="s">
        <v>280</v>
      </c>
      <c r="G142" s="137" t="s">
        <v>213</v>
      </c>
      <c r="H142" s="138">
        <v>7</v>
      </c>
      <c r="I142" s="139"/>
      <c r="J142" s="140">
        <f>ROUND(I142*H142,2)</f>
        <v>0</v>
      </c>
      <c r="K142" s="136" t="s">
        <v>165</v>
      </c>
      <c r="L142" s="32"/>
      <c r="M142" s="141" t="s">
        <v>1</v>
      </c>
      <c r="N142" s="142" t="s">
        <v>41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166</v>
      </c>
      <c r="AT142" s="145" t="s">
        <v>161</v>
      </c>
      <c r="AU142" s="145" t="s">
        <v>86</v>
      </c>
      <c r="AY142" s="17" t="s">
        <v>159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7" t="s">
        <v>84</v>
      </c>
      <c r="BK142" s="146">
        <f>ROUND(I142*H142,2)</f>
        <v>0</v>
      </c>
      <c r="BL142" s="17" t="s">
        <v>166</v>
      </c>
      <c r="BM142" s="145" t="s">
        <v>873</v>
      </c>
    </row>
    <row r="143" spans="2:65" s="12" customFormat="1" ht="11.25">
      <c r="B143" s="147"/>
      <c r="D143" s="148" t="s">
        <v>168</v>
      </c>
      <c r="E143" s="149" t="s">
        <v>1</v>
      </c>
      <c r="F143" s="150" t="s">
        <v>282</v>
      </c>
      <c r="H143" s="149" t="s">
        <v>1</v>
      </c>
      <c r="I143" s="151"/>
      <c r="L143" s="147"/>
      <c r="M143" s="152"/>
      <c r="T143" s="153"/>
      <c r="AT143" s="149" t="s">
        <v>168</v>
      </c>
      <c r="AU143" s="149" t="s">
        <v>86</v>
      </c>
      <c r="AV143" s="12" t="s">
        <v>84</v>
      </c>
      <c r="AW143" s="12" t="s">
        <v>32</v>
      </c>
      <c r="AX143" s="12" t="s">
        <v>76</v>
      </c>
      <c r="AY143" s="149" t="s">
        <v>159</v>
      </c>
    </row>
    <row r="144" spans="2:65" s="13" customFormat="1" ht="11.25">
      <c r="B144" s="154"/>
      <c r="D144" s="148" t="s">
        <v>168</v>
      </c>
      <c r="E144" s="155" t="s">
        <v>1</v>
      </c>
      <c r="F144" s="156" t="s">
        <v>93</v>
      </c>
      <c r="H144" s="157">
        <v>7</v>
      </c>
      <c r="I144" s="158"/>
      <c r="L144" s="154"/>
      <c r="M144" s="159"/>
      <c r="T144" s="160"/>
      <c r="AT144" s="155" t="s">
        <v>168</v>
      </c>
      <c r="AU144" s="155" t="s">
        <v>86</v>
      </c>
      <c r="AV144" s="13" t="s">
        <v>86</v>
      </c>
      <c r="AW144" s="13" t="s">
        <v>32</v>
      </c>
      <c r="AX144" s="13" t="s">
        <v>76</v>
      </c>
      <c r="AY144" s="155" t="s">
        <v>159</v>
      </c>
    </row>
    <row r="145" spans="2:65" s="14" customFormat="1" ht="11.25">
      <c r="B145" s="161"/>
      <c r="D145" s="148" t="s">
        <v>168</v>
      </c>
      <c r="E145" s="162" t="s">
        <v>100</v>
      </c>
      <c r="F145" s="163" t="s">
        <v>236</v>
      </c>
      <c r="H145" s="164">
        <v>7</v>
      </c>
      <c r="I145" s="165"/>
      <c r="L145" s="161"/>
      <c r="M145" s="166"/>
      <c r="T145" s="167"/>
      <c r="AT145" s="162" t="s">
        <v>168</v>
      </c>
      <c r="AU145" s="162" t="s">
        <v>86</v>
      </c>
      <c r="AV145" s="14" t="s">
        <v>166</v>
      </c>
      <c r="AW145" s="14" t="s">
        <v>32</v>
      </c>
      <c r="AX145" s="14" t="s">
        <v>84</v>
      </c>
      <c r="AY145" s="162" t="s">
        <v>159</v>
      </c>
    </row>
    <row r="146" spans="2:65" s="1" customFormat="1" ht="37.9" customHeight="1">
      <c r="B146" s="133"/>
      <c r="C146" s="134" t="s">
        <v>201</v>
      </c>
      <c r="D146" s="134" t="s">
        <v>161</v>
      </c>
      <c r="E146" s="135" t="s">
        <v>286</v>
      </c>
      <c r="F146" s="136" t="s">
        <v>287</v>
      </c>
      <c r="G146" s="137" t="s">
        <v>213</v>
      </c>
      <c r="H146" s="138">
        <v>70</v>
      </c>
      <c r="I146" s="139"/>
      <c r="J146" s="140">
        <f>ROUND(I146*H146,2)</f>
        <v>0</v>
      </c>
      <c r="K146" s="136" t="s">
        <v>165</v>
      </c>
      <c r="L146" s="32"/>
      <c r="M146" s="141" t="s">
        <v>1</v>
      </c>
      <c r="N146" s="142" t="s">
        <v>41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166</v>
      </c>
      <c r="AT146" s="145" t="s">
        <v>161</v>
      </c>
      <c r="AU146" s="145" t="s">
        <v>86</v>
      </c>
      <c r="AY146" s="17" t="s">
        <v>159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84</v>
      </c>
      <c r="BK146" s="146">
        <f>ROUND(I146*H146,2)</f>
        <v>0</v>
      </c>
      <c r="BL146" s="17" t="s">
        <v>166</v>
      </c>
      <c r="BM146" s="145" t="s">
        <v>874</v>
      </c>
    </row>
    <row r="147" spans="2:65" s="13" customFormat="1" ht="11.25">
      <c r="B147" s="154"/>
      <c r="D147" s="148" t="s">
        <v>168</v>
      </c>
      <c r="E147" s="155" t="s">
        <v>1</v>
      </c>
      <c r="F147" s="156" t="s">
        <v>289</v>
      </c>
      <c r="H147" s="157">
        <v>70</v>
      </c>
      <c r="I147" s="158"/>
      <c r="L147" s="154"/>
      <c r="M147" s="159"/>
      <c r="T147" s="160"/>
      <c r="AT147" s="155" t="s">
        <v>168</v>
      </c>
      <c r="AU147" s="155" t="s">
        <v>86</v>
      </c>
      <c r="AV147" s="13" t="s">
        <v>86</v>
      </c>
      <c r="AW147" s="13" t="s">
        <v>32</v>
      </c>
      <c r="AX147" s="13" t="s">
        <v>84</v>
      </c>
      <c r="AY147" s="155" t="s">
        <v>159</v>
      </c>
    </row>
    <row r="148" spans="2:65" s="1" customFormat="1" ht="24.2" customHeight="1">
      <c r="B148" s="133"/>
      <c r="C148" s="134" t="s">
        <v>205</v>
      </c>
      <c r="D148" s="134" t="s">
        <v>161</v>
      </c>
      <c r="E148" s="135" t="s">
        <v>291</v>
      </c>
      <c r="F148" s="136" t="s">
        <v>292</v>
      </c>
      <c r="G148" s="137" t="s">
        <v>213</v>
      </c>
      <c r="H148" s="138">
        <v>3.45</v>
      </c>
      <c r="I148" s="139"/>
      <c r="J148" s="140">
        <f>ROUND(I148*H148,2)</f>
        <v>0</v>
      </c>
      <c r="K148" s="136" t="s">
        <v>165</v>
      </c>
      <c r="L148" s="32"/>
      <c r="M148" s="141" t="s">
        <v>1</v>
      </c>
      <c r="N148" s="142" t="s">
        <v>41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166</v>
      </c>
      <c r="AT148" s="145" t="s">
        <v>161</v>
      </c>
      <c r="AU148" s="145" t="s">
        <v>86</v>
      </c>
      <c r="AY148" s="17" t="s">
        <v>159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84</v>
      </c>
      <c r="BK148" s="146">
        <f>ROUND(I148*H148,2)</f>
        <v>0</v>
      </c>
      <c r="BL148" s="17" t="s">
        <v>166</v>
      </c>
      <c r="BM148" s="145" t="s">
        <v>875</v>
      </c>
    </row>
    <row r="149" spans="2:65" s="12" customFormat="1" ht="11.25">
      <c r="B149" s="147"/>
      <c r="D149" s="148" t="s">
        <v>168</v>
      </c>
      <c r="E149" s="149" t="s">
        <v>1</v>
      </c>
      <c r="F149" s="150" t="s">
        <v>294</v>
      </c>
      <c r="H149" s="149" t="s">
        <v>1</v>
      </c>
      <c r="I149" s="151"/>
      <c r="L149" s="147"/>
      <c r="M149" s="152"/>
      <c r="T149" s="153"/>
      <c r="AT149" s="149" t="s">
        <v>168</v>
      </c>
      <c r="AU149" s="149" t="s">
        <v>86</v>
      </c>
      <c r="AV149" s="12" t="s">
        <v>84</v>
      </c>
      <c r="AW149" s="12" t="s">
        <v>32</v>
      </c>
      <c r="AX149" s="12" t="s">
        <v>76</v>
      </c>
      <c r="AY149" s="149" t="s">
        <v>159</v>
      </c>
    </row>
    <row r="150" spans="2:65" s="13" customFormat="1" ht="11.25">
      <c r="B150" s="154"/>
      <c r="D150" s="148" t="s">
        <v>168</v>
      </c>
      <c r="E150" s="155" t="s">
        <v>1</v>
      </c>
      <c r="F150" s="156" t="s">
        <v>295</v>
      </c>
      <c r="H150" s="157">
        <v>3.45</v>
      </c>
      <c r="I150" s="158"/>
      <c r="L150" s="154"/>
      <c r="M150" s="159"/>
      <c r="T150" s="160"/>
      <c r="AT150" s="155" t="s">
        <v>168</v>
      </c>
      <c r="AU150" s="155" t="s">
        <v>86</v>
      </c>
      <c r="AV150" s="13" t="s">
        <v>86</v>
      </c>
      <c r="AW150" s="13" t="s">
        <v>32</v>
      </c>
      <c r="AX150" s="13" t="s">
        <v>84</v>
      </c>
      <c r="AY150" s="155" t="s">
        <v>159</v>
      </c>
    </row>
    <row r="151" spans="2:65" s="1" customFormat="1" ht="33" customHeight="1">
      <c r="B151" s="133"/>
      <c r="C151" s="134" t="s">
        <v>210</v>
      </c>
      <c r="D151" s="134" t="s">
        <v>161</v>
      </c>
      <c r="E151" s="135" t="s">
        <v>297</v>
      </c>
      <c r="F151" s="136" t="s">
        <v>298</v>
      </c>
      <c r="G151" s="137" t="s">
        <v>299</v>
      </c>
      <c r="H151" s="138">
        <v>14</v>
      </c>
      <c r="I151" s="139"/>
      <c r="J151" s="140">
        <f>ROUND(I151*H151,2)</f>
        <v>0</v>
      </c>
      <c r="K151" s="136" t="s">
        <v>165</v>
      </c>
      <c r="L151" s="32"/>
      <c r="M151" s="141" t="s">
        <v>1</v>
      </c>
      <c r="N151" s="142" t="s">
        <v>41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166</v>
      </c>
      <c r="AT151" s="145" t="s">
        <v>161</v>
      </c>
      <c r="AU151" s="145" t="s">
        <v>86</v>
      </c>
      <c r="AY151" s="17" t="s">
        <v>159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84</v>
      </c>
      <c r="BK151" s="146">
        <f>ROUND(I151*H151,2)</f>
        <v>0</v>
      </c>
      <c r="BL151" s="17" t="s">
        <v>166</v>
      </c>
      <c r="BM151" s="145" t="s">
        <v>876</v>
      </c>
    </row>
    <row r="152" spans="2:65" s="13" customFormat="1" ht="11.25">
      <c r="B152" s="154"/>
      <c r="D152" s="148" t="s">
        <v>168</v>
      </c>
      <c r="E152" s="155" t="s">
        <v>1</v>
      </c>
      <c r="F152" s="156" t="s">
        <v>301</v>
      </c>
      <c r="H152" s="157">
        <v>14</v>
      </c>
      <c r="I152" s="158"/>
      <c r="L152" s="154"/>
      <c r="M152" s="159"/>
      <c r="T152" s="160"/>
      <c r="AT152" s="155" t="s">
        <v>168</v>
      </c>
      <c r="AU152" s="155" t="s">
        <v>86</v>
      </c>
      <c r="AV152" s="13" t="s">
        <v>86</v>
      </c>
      <c r="AW152" s="13" t="s">
        <v>32</v>
      </c>
      <c r="AX152" s="13" t="s">
        <v>84</v>
      </c>
      <c r="AY152" s="155" t="s">
        <v>159</v>
      </c>
    </row>
    <row r="153" spans="2:65" s="1" customFormat="1" ht="16.5" customHeight="1">
      <c r="B153" s="133"/>
      <c r="C153" s="134" t="s">
        <v>216</v>
      </c>
      <c r="D153" s="134" t="s">
        <v>161</v>
      </c>
      <c r="E153" s="135" t="s">
        <v>303</v>
      </c>
      <c r="F153" s="136" t="s">
        <v>304</v>
      </c>
      <c r="G153" s="137" t="s">
        <v>213</v>
      </c>
      <c r="H153" s="138">
        <v>7</v>
      </c>
      <c r="I153" s="139"/>
      <c r="J153" s="140">
        <f>ROUND(I153*H153,2)</f>
        <v>0</v>
      </c>
      <c r="K153" s="136" t="s">
        <v>165</v>
      </c>
      <c r="L153" s="32"/>
      <c r="M153" s="141" t="s">
        <v>1</v>
      </c>
      <c r="N153" s="142" t="s">
        <v>41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166</v>
      </c>
      <c r="AT153" s="145" t="s">
        <v>161</v>
      </c>
      <c r="AU153" s="145" t="s">
        <v>86</v>
      </c>
      <c r="AY153" s="17" t="s">
        <v>159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84</v>
      </c>
      <c r="BK153" s="146">
        <f>ROUND(I153*H153,2)</f>
        <v>0</v>
      </c>
      <c r="BL153" s="17" t="s">
        <v>166</v>
      </c>
      <c r="BM153" s="145" t="s">
        <v>877</v>
      </c>
    </row>
    <row r="154" spans="2:65" s="13" customFormat="1" ht="11.25">
      <c r="B154" s="154"/>
      <c r="D154" s="148" t="s">
        <v>168</v>
      </c>
      <c r="E154" s="155" t="s">
        <v>1</v>
      </c>
      <c r="F154" s="156" t="s">
        <v>100</v>
      </c>
      <c r="H154" s="157">
        <v>7</v>
      </c>
      <c r="I154" s="158"/>
      <c r="L154" s="154"/>
      <c r="M154" s="159"/>
      <c r="T154" s="160"/>
      <c r="AT154" s="155" t="s">
        <v>168</v>
      </c>
      <c r="AU154" s="155" t="s">
        <v>86</v>
      </c>
      <c r="AV154" s="13" t="s">
        <v>86</v>
      </c>
      <c r="AW154" s="13" t="s">
        <v>32</v>
      </c>
      <c r="AX154" s="13" t="s">
        <v>84</v>
      </c>
      <c r="AY154" s="155" t="s">
        <v>159</v>
      </c>
    </row>
    <row r="155" spans="2:65" s="1" customFormat="1" ht="16.5" customHeight="1">
      <c r="B155" s="133"/>
      <c r="C155" s="134" t="s">
        <v>222</v>
      </c>
      <c r="D155" s="134" t="s">
        <v>161</v>
      </c>
      <c r="E155" s="135" t="s">
        <v>303</v>
      </c>
      <c r="F155" s="136" t="s">
        <v>304</v>
      </c>
      <c r="G155" s="137" t="s">
        <v>213</v>
      </c>
      <c r="H155" s="138">
        <v>32</v>
      </c>
      <c r="I155" s="139"/>
      <c r="J155" s="140">
        <f>ROUND(I155*H155,2)</f>
        <v>0</v>
      </c>
      <c r="K155" s="136" t="s">
        <v>165</v>
      </c>
      <c r="L155" s="32"/>
      <c r="M155" s="141" t="s">
        <v>1</v>
      </c>
      <c r="N155" s="142" t="s">
        <v>41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166</v>
      </c>
      <c r="AT155" s="145" t="s">
        <v>161</v>
      </c>
      <c r="AU155" s="145" t="s">
        <v>86</v>
      </c>
      <c r="AY155" s="17" t="s">
        <v>159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7" t="s">
        <v>84</v>
      </c>
      <c r="BK155" s="146">
        <f>ROUND(I155*H155,2)</f>
        <v>0</v>
      </c>
      <c r="BL155" s="17" t="s">
        <v>166</v>
      </c>
      <c r="BM155" s="145" t="s">
        <v>878</v>
      </c>
    </row>
    <row r="156" spans="2:65" s="1" customFormat="1" ht="24.2" customHeight="1">
      <c r="B156" s="133"/>
      <c r="C156" s="134" t="s">
        <v>228</v>
      </c>
      <c r="D156" s="134" t="s">
        <v>161</v>
      </c>
      <c r="E156" s="135" t="s">
        <v>351</v>
      </c>
      <c r="F156" s="136" t="s">
        <v>352</v>
      </c>
      <c r="G156" s="137" t="s">
        <v>164</v>
      </c>
      <c r="H156" s="138">
        <v>7</v>
      </c>
      <c r="I156" s="139"/>
      <c r="J156" s="140">
        <f>ROUND(I156*H156,2)</f>
        <v>0</v>
      </c>
      <c r="K156" s="136" t="s">
        <v>165</v>
      </c>
      <c r="L156" s="32"/>
      <c r="M156" s="141" t="s">
        <v>1</v>
      </c>
      <c r="N156" s="142" t="s">
        <v>41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166</v>
      </c>
      <c r="AT156" s="145" t="s">
        <v>161</v>
      </c>
      <c r="AU156" s="145" t="s">
        <v>86</v>
      </c>
      <c r="AY156" s="17" t="s">
        <v>159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84</v>
      </c>
      <c r="BK156" s="146">
        <f>ROUND(I156*H156,2)</f>
        <v>0</v>
      </c>
      <c r="BL156" s="17" t="s">
        <v>166</v>
      </c>
      <c r="BM156" s="145" t="s">
        <v>879</v>
      </c>
    </row>
    <row r="157" spans="2:65" s="1" customFormat="1" ht="24.2" customHeight="1">
      <c r="B157" s="133"/>
      <c r="C157" s="134" t="s">
        <v>8</v>
      </c>
      <c r="D157" s="134" t="s">
        <v>161</v>
      </c>
      <c r="E157" s="135" t="s">
        <v>360</v>
      </c>
      <c r="F157" s="136" t="s">
        <v>361</v>
      </c>
      <c r="G157" s="137" t="s">
        <v>164</v>
      </c>
      <c r="H157" s="138">
        <v>23</v>
      </c>
      <c r="I157" s="139"/>
      <c r="J157" s="140">
        <f>ROUND(I157*H157,2)</f>
        <v>0</v>
      </c>
      <c r="K157" s="136" t="s">
        <v>165</v>
      </c>
      <c r="L157" s="32"/>
      <c r="M157" s="141" t="s">
        <v>1</v>
      </c>
      <c r="N157" s="142" t="s">
        <v>41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166</v>
      </c>
      <c r="AT157" s="145" t="s">
        <v>161</v>
      </c>
      <c r="AU157" s="145" t="s">
        <v>86</v>
      </c>
      <c r="AY157" s="17" t="s">
        <v>159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84</v>
      </c>
      <c r="BK157" s="146">
        <f>ROUND(I157*H157,2)</f>
        <v>0</v>
      </c>
      <c r="BL157" s="17" t="s">
        <v>166</v>
      </c>
      <c r="BM157" s="145" t="s">
        <v>880</v>
      </c>
    </row>
    <row r="158" spans="2:65" s="13" customFormat="1" ht="11.25">
      <c r="B158" s="154"/>
      <c r="D158" s="148" t="s">
        <v>168</v>
      </c>
      <c r="E158" s="155" t="s">
        <v>104</v>
      </c>
      <c r="F158" s="156" t="s">
        <v>881</v>
      </c>
      <c r="H158" s="157">
        <v>23</v>
      </c>
      <c r="I158" s="158"/>
      <c r="L158" s="154"/>
      <c r="M158" s="159"/>
      <c r="T158" s="160"/>
      <c r="AT158" s="155" t="s">
        <v>168</v>
      </c>
      <c r="AU158" s="155" t="s">
        <v>86</v>
      </c>
      <c r="AV158" s="13" t="s">
        <v>86</v>
      </c>
      <c r="AW158" s="13" t="s">
        <v>32</v>
      </c>
      <c r="AX158" s="13" t="s">
        <v>84</v>
      </c>
      <c r="AY158" s="155" t="s">
        <v>159</v>
      </c>
    </row>
    <row r="159" spans="2:65" s="1" customFormat="1" ht="24.2" customHeight="1">
      <c r="B159" s="133"/>
      <c r="C159" s="134" t="s">
        <v>246</v>
      </c>
      <c r="D159" s="134" t="s">
        <v>161</v>
      </c>
      <c r="E159" s="135" t="s">
        <v>365</v>
      </c>
      <c r="F159" s="136" t="s">
        <v>366</v>
      </c>
      <c r="G159" s="137" t="s">
        <v>164</v>
      </c>
      <c r="H159" s="138">
        <v>23</v>
      </c>
      <c r="I159" s="139"/>
      <c r="J159" s="140">
        <f>ROUND(I159*H159,2)</f>
        <v>0</v>
      </c>
      <c r="K159" s="136" t="s">
        <v>165</v>
      </c>
      <c r="L159" s="32"/>
      <c r="M159" s="141" t="s">
        <v>1</v>
      </c>
      <c r="N159" s="142" t="s">
        <v>41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166</v>
      </c>
      <c r="AT159" s="145" t="s">
        <v>161</v>
      </c>
      <c r="AU159" s="145" t="s">
        <v>86</v>
      </c>
      <c r="AY159" s="17" t="s">
        <v>159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84</v>
      </c>
      <c r="BK159" s="146">
        <f>ROUND(I159*H159,2)</f>
        <v>0</v>
      </c>
      <c r="BL159" s="17" t="s">
        <v>166</v>
      </c>
      <c r="BM159" s="145" t="s">
        <v>882</v>
      </c>
    </row>
    <row r="160" spans="2:65" s="13" customFormat="1" ht="11.25">
      <c r="B160" s="154"/>
      <c r="D160" s="148" t="s">
        <v>168</v>
      </c>
      <c r="E160" s="155" t="s">
        <v>1</v>
      </c>
      <c r="F160" s="156" t="s">
        <v>104</v>
      </c>
      <c r="H160" s="157">
        <v>23</v>
      </c>
      <c r="I160" s="158"/>
      <c r="L160" s="154"/>
      <c r="M160" s="159"/>
      <c r="T160" s="160"/>
      <c r="AT160" s="155" t="s">
        <v>168</v>
      </c>
      <c r="AU160" s="155" t="s">
        <v>86</v>
      </c>
      <c r="AV160" s="13" t="s">
        <v>86</v>
      </c>
      <c r="AW160" s="13" t="s">
        <v>32</v>
      </c>
      <c r="AX160" s="13" t="s">
        <v>84</v>
      </c>
      <c r="AY160" s="155" t="s">
        <v>159</v>
      </c>
    </row>
    <row r="161" spans="2:65" s="1" customFormat="1" ht="16.5" customHeight="1">
      <c r="B161" s="133"/>
      <c r="C161" s="175" t="s">
        <v>251</v>
      </c>
      <c r="D161" s="175" t="s">
        <v>324</v>
      </c>
      <c r="E161" s="176" t="s">
        <v>369</v>
      </c>
      <c r="F161" s="177" t="s">
        <v>370</v>
      </c>
      <c r="G161" s="178" t="s">
        <v>371</v>
      </c>
      <c r="H161" s="179">
        <v>0.46</v>
      </c>
      <c r="I161" s="180"/>
      <c r="J161" s="181">
        <f>ROUND(I161*H161,2)</f>
        <v>0</v>
      </c>
      <c r="K161" s="177" t="s">
        <v>165</v>
      </c>
      <c r="L161" s="182"/>
      <c r="M161" s="183" t="s">
        <v>1</v>
      </c>
      <c r="N161" s="184" t="s">
        <v>41</v>
      </c>
      <c r="P161" s="143">
        <f>O161*H161</f>
        <v>0</v>
      </c>
      <c r="Q161" s="143">
        <v>1E-3</v>
      </c>
      <c r="R161" s="143">
        <f>Q161*H161</f>
        <v>4.6000000000000001E-4</v>
      </c>
      <c r="S161" s="143">
        <v>0</v>
      </c>
      <c r="T161" s="144">
        <f>S161*H161</f>
        <v>0</v>
      </c>
      <c r="AR161" s="145" t="s">
        <v>196</v>
      </c>
      <c r="AT161" s="145" t="s">
        <v>324</v>
      </c>
      <c r="AU161" s="145" t="s">
        <v>86</v>
      </c>
      <c r="AY161" s="17" t="s">
        <v>159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84</v>
      </c>
      <c r="BK161" s="146">
        <f>ROUND(I161*H161,2)</f>
        <v>0</v>
      </c>
      <c r="BL161" s="17" t="s">
        <v>166</v>
      </c>
      <c r="BM161" s="145" t="s">
        <v>883</v>
      </c>
    </row>
    <row r="162" spans="2:65" s="13" customFormat="1" ht="11.25">
      <c r="B162" s="154"/>
      <c r="D162" s="148" t="s">
        <v>168</v>
      </c>
      <c r="F162" s="156" t="s">
        <v>884</v>
      </c>
      <c r="H162" s="157">
        <v>0.46</v>
      </c>
      <c r="I162" s="158"/>
      <c r="L162" s="154"/>
      <c r="M162" s="159"/>
      <c r="T162" s="160"/>
      <c r="AT162" s="155" t="s">
        <v>168</v>
      </c>
      <c r="AU162" s="155" t="s">
        <v>86</v>
      </c>
      <c r="AV162" s="13" t="s">
        <v>86</v>
      </c>
      <c r="AW162" s="13" t="s">
        <v>3</v>
      </c>
      <c r="AX162" s="13" t="s">
        <v>84</v>
      </c>
      <c r="AY162" s="155" t="s">
        <v>159</v>
      </c>
    </row>
    <row r="163" spans="2:65" s="1" customFormat="1" ht="21.75" customHeight="1">
      <c r="B163" s="133"/>
      <c r="C163" s="134" t="s">
        <v>255</v>
      </c>
      <c r="D163" s="134" t="s">
        <v>161</v>
      </c>
      <c r="E163" s="135" t="s">
        <v>375</v>
      </c>
      <c r="F163" s="136" t="s">
        <v>376</v>
      </c>
      <c r="G163" s="137" t="s">
        <v>164</v>
      </c>
      <c r="H163" s="138">
        <v>23</v>
      </c>
      <c r="I163" s="139"/>
      <c r="J163" s="140">
        <f>ROUND(I163*H163,2)</f>
        <v>0</v>
      </c>
      <c r="K163" s="136" t="s">
        <v>165</v>
      </c>
      <c r="L163" s="32"/>
      <c r="M163" s="141" t="s">
        <v>1</v>
      </c>
      <c r="N163" s="142" t="s">
        <v>41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166</v>
      </c>
      <c r="AT163" s="145" t="s">
        <v>161</v>
      </c>
      <c r="AU163" s="145" t="s">
        <v>86</v>
      </c>
      <c r="AY163" s="17" t="s">
        <v>159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7" t="s">
        <v>84</v>
      </c>
      <c r="BK163" s="146">
        <f>ROUND(I163*H163,2)</f>
        <v>0</v>
      </c>
      <c r="BL163" s="17" t="s">
        <v>166</v>
      </c>
      <c r="BM163" s="145" t="s">
        <v>885</v>
      </c>
    </row>
    <row r="164" spans="2:65" s="13" customFormat="1" ht="11.25">
      <c r="B164" s="154"/>
      <c r="D164" s="148" t="s">
        <v>168</v>
      </c>
      <c r="E164" s="155" t="s">
        <v>1</v>
      </c>
      <c r="F164" s="156" t="s">
        <v>104</v>
      </c>
      <c r="H164" s="157">
        <v>23</v>
      </c>
      <c r="I164" s="158"/>
      <c r="L164" s="154"/>
      <c r="M164" s="159"/>
      <c r="T164" s="160"/>
      <c r="AT164" s="155" t="s">
        <v>168</v>
      </c>
      <c r="AU164" s="155" t="s">
        <v>86</v>
      </c>
      <c r="AV164" s="13" t="s">
        <v>86</v>
      </c>
      <c r="AW164" s="13" t="s">
        <v>32</v>
      </c>
      <c r="AX164" s="13" t="s">
        <v>84</v>
      </c>
      <c r="AY164" s="155" t="s">
        <v>159</v>
      </c>
    </row>
    <row r="165" spans="2:65" s="1" customFormat="1" ht="16.5" customHeight="1">
      <c r="B165" s="133"/>
      <c r="C165" s="134" t="s">
        <v>262</v>
      </c>
      <c r="D165" s="134" t="s">
        <v>161</v>
      </c>
      <c r="E165" s="135" t="s">
        <v>379</v>
      </c>
      <c r="F165" s="136" t="s">
        <v>380</v>
      </c>
      <c r="G165" s="137" t="s">
        <v>164</v>
      </c>
      <c r="H165" s="138">
        <v>23</v>
      </c>
      <c r="I165" s="139"/>
      <c r="J165" s="140">
        <f>ROUND(I165*H165,2)</f>
        <v>0</v>
      </c>
      <c r="K165" s="136" t="s">
        <v>165</v>
      </c>
      <c r="L165" s="32"/>
      <c r="M165" s="141" t="s">
        <v>1</v>
      </c>
      <c r="N165" s="142" t="s">
        <v>41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166</v>
      </c>
      <c r="AT165" s="145" t="s">
        <v>161</v>
      </c>
      <c r="AU165" s="145" t="s">
        <v>86</v>
      </c>
      <c r="AY165" s="17" t="s">
        <v>159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84</v>
      </c>
      <c r="BK165" s="146">
        <f>ROUND(I165*H165,2)</f>
        <v>0</v>
      </c>
      <c r="BL165" s="17" t="s">
        <v>166</v>
      </c>
      <c r="BM165" s="145" t="s">
        <v>886</v>
      </c>
    </row>
    <row r="166" spans="2:65" s="13" customFormat="1" ht="11.25">
      <c r="B166" s="154"/>
      <c r="D166" s="148" t="s">
        <v>168</v>
      </c>
      <c r="E166" s="155" t="s">
        <v>1</v>
      </c>
      <c r="F166" s="156" t="s">
        <v>104</v>
      </c>
      <c r="H166" s="157">
        <v>23</v>
      </c>
      <c r="I166" s="158"/>
      <c r="L166" s="154"/>
      <c r="M166" s="159"/>
      <c r="T166" s="160"/>
      <c r="AT166" s="155" t="s">
        <v>168</v>
      </c>
      <c r="AU166" s="155" t="s">
        <v>86</v>
      </c>
      <c r="AV166" s="13" t="s">
        <v>86</v>
      </c>
      <c r="AW166" s="13" t="s">
        <v>32</v>
      </c>
      <c r="AX166" s="13" t="s">
        <v>84</v>
      </c>
      <c r="AY166" s="155" t="s">
        <v>159</v>
      </c>
    </row>
    <row r="167" spans="2:65" s="11" customFormat="1" ht="22.9" customHeight="1">
      <c r="B167" s="121"/>
      <c r="D167" s="122" t="s">
        <v>75</v>
      </c>
      <c r="E167" s="131" t="s">
        <v>183</v>
      </c>
      <c r="F167" s="131" t="s">
        <v>416</v>
      </c>
      <c r="I167" s="124"/>
      <c r="J167" s="132">
        <f>BK167</f>
        <v>0</v>
      </c>
      <c r="L167" s="121"/>
      <c r="M167" s="126"/>
      <c r="P167" s="127">
        <f>SUM(P168:P178)</f>
        <v>0</v>
      </c>
      <c r="R167" s="127">
        <f>SUM(R168:R178)</f>
        <v>25.496200000000002</v>
      </c>
      <c r="T167" s="128">
        <f>SUM(T168:T178)</f>
        <v>0</v>
      </c>
      <c r="AR167" s="122" t="s">
        <v>84</v>
      </c>
      <c r="AT167" s="129" t="s">
        <v>75</v>
      </c>
      <c r="AU167" s="129" t="s">
        <v>84</v>
      </c>
      <c r="AY167" s="122" t="s">
        <v>159</v>
      </c>
      <c r="BK167" s="130">
        <f>SUM(BK168:BK178)</f>
        <v>0</v>
      </c>
    </row>
    <row r="168" spans="2:65" s="1" customFormat="1" ht="21.75" customHeight="1">
      <c r="B168" s="133"/>
      <c r="C168" s="134" t="s">
        <v>266</v>
      </c>
      <c r="D168" s="134" t="s">
        <v>161</v>
      </c>
      <c r="E168" s="135" t="s">
        <v>424</v>
      </c>
      <c r="F168" s="136" t="s">
        <v>425</v>
      </c>
      <c r="G168" s="137" t="s">
        <v>164</v>
      </c>
      <c r="H168" s="138">
        <v>6.9</v>
      </c>
      <c r="I168" s="139"/>
      <c r="J168" s="140">
        <f>ROUND(I168*H168,2)</f>
        <v>0</v>
      </c>
      <c r="K168" s="136" t="s">
        <v>165</v>
      </c>
      <c r="L168" s="32"/>
      <c r="M168" s="141" t="s">
        <v>1</v>
      </c>
      <c r="N168" s="142" t="s">
        <v>41</v>
      </c>
      <c r="P168" s="143">
        <f>O168*H168</f>
        <v>0</v>
      </c>
      <c r="Q168" s="143">
        <v>0.23</v>
      </c>
      <c r="R168" s="143">
        <f>Q168*H168</f>
        <v>1.5870000000000002</v>
      </c>
      <c r="S168" s="143">
        <v>0</v>
      </c>
      <c r="T168" s="144">
        <f>S168*H168</f>
        <v>0</v>
      </c>
      <c r="AR168" s="145" t="s">
        <v>166</v>
      </c>
      <c r="AT168" s="145" t="s">
        <v>161</v>
      </c>
      <c r="AU168" s="145" t="s">
        <v>86</v>
      </c>
      <c r="AY168" s="17" t="s">
        <v>159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84</v>
      </c>
      <c r="BK168" s="146">
        <f>ROUND(I168*H168,2)</f>
        <v>0</v>
      </c>
      <c r="BL168" s="17" t="s">
        <v>166</v>
      </c>
      <c r="BM168" s="145" t="s">
        <v>887</v>
      </c>
    </row>
    <row r="169" spans="2:65" s="12" customFormat="1" ht="11.25">
      <c r="B169" s="147"/>
      <c r="D169" s="148" t="s">
        <v>168</v>
      </c>
      <c r="E169" s="149" t="s">
        <v>1</v>
      </c>
      <c r="F169" s="150" t="s">
        <v>888</v>
      </c>
      <c r="H169" s="149" t="s">
        <v>1</v>
      </c>
      <c r="I169" s="151"/>
      <c r="L169" s="147"/>
      <c r="M169" s="152"/>
      <c r="T169" s="153"/>
      <c r="AT169" s="149" t="s">
        <v>168</v>
      </c>
      <c r="AU169" s="149" t="s">
        <v>86</v>
      </c>
      <c r="AV169" s="12" t="s">
        <v>84</v>
      </c>
      <c r="AW169" s="12" t="s">
        <v>32</v>
      </c>
      <c r="AX169" s="12" t="s">
        <v>76</v>
      </c>
      <c r="AY169" s="149" t="s">
        <v>159</v>
      </c>
    </row>
    <row r="170" spans="2:65" s="13" customFormat="1" ht="11.25">
      <c r="B170" s="154"/>
      <c r="D170" s="148" t="s">
        <v>168</v>
      </c>
      <c r="E170" s="155" t="s">
        <v>1</v>
      </c>
      <c r="F170" s="156" t="s">
        <v>889</v>
      </c>
      <c r="H170" s="157">
        <v>6.9</v>
      </c>
      <c r="I170" s="158"/>
      <c r="L170" s="154"/>
      <c r="M170" s="159"/>
      <c r="T170" s="160"/>
      <c r="AT170" s="155" t="s">
        <v>168</v>
      </c>
      <c r="AU170" s="155" t="s">
        <v>86</v>
      </c>
      <c r="AV170" s="13" t="s">
        <v>86</v>
      </c>
      <c r="AW170" s="13" t="s">
        <v>32</v>
      </c>
      <c r="AX170" s="13" t="s">
        <v>84</v>
      </c>
      <c r="AY170" s="155" t="s">
        <v>159</v>
      </c>
    </row>
    <row r="171" spans="2:65" s="1" customFormat="1" ht="21.75" customHeight="1">
      <c r="B171" s="133"/>
      <c r="C171" s="134" t="s">
        <v>7</v>
      </c>
      <c r="D171" s="134" t="s">
        <v>161</v>
      </c>
      <c r="E171" s="135" t="s">
        <v>430</v>
      </c>
      <c r="F171" s="136" t="s">
        <v>431</v>
      </c>
      <c r="G171" s="137" t="s">
        <v>164</v>
      </c>
      <c r="H171" s="138">
        <v>35</v>
      </c>
      <c r="I171" s="139"/>
      <c r="J171" s="140">
        <f>ROUND(I171*H171,2)</f>
        <v>0</v>
      </c>
      <c r="K171" s="136" t="s">
        <v>165</v>
      </c>
      <c r="L171" s="32"/>
      <c r="M171" s="141" t="s">
        <v>1</v>
      </c>
      <c r="N171" s="142" t="s">
        <v>41</v>
      </c>
      <c r="P171" s="143">
        <f>O171*H171</f>
        <v>0</v>
      </c>
      <c r="Q171" s="143">
        <v>0.46</v>
      </c>
      <c r="R171" s="143">
        <f>Q171*H171</f>
        <v>16.100000000000001</v>
      </c>
      <c r="S171" s="143">
        <v>0</v>
      </c>
      <c r="T171" s="144">
        <f>S171*H171</f>
        <v>0</v>
      </c>
      <c r="AR171" s="145" t="s">
        <v>166</v>
      </c>
      <c r="AT171" s="145" t="s">
        <v>161</v>
      </c>
      <c r="AU171" s="145" t="s">
        <v>86</v>
      </c>
      <c r="AY171" s="17" t="s">
        <v>159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84</v>
      </c>
      <c r="BK171" s="146">
        <f>ROUND(I171*H171,2)</f>
        <v>0</v>
      </c>
      <c r="BL171" s="17" t="s">
        <v>166</v>
      </c>
      <c r="BM171" s="145" t="s">
        <v>890</v>
      </c>
    </row>
    <row r="172" spans="2:65" s="1" customFormat="1" ht="76.349999999999994" customHeight="1">
      <c r="B172" s="133"/>
      <c r="C172" s="134" t="s">
        <v>278</v>
      </c>
      <c r="D172" s="134" t="s">
        <v>161</v>
      </c>
      <c r="E172" s="135" t="s">
        <v>462</v>
      </c>
      <c r="F172" s="136" t="s">
        <v>463</v>
      </c>
      <c r="G172" s="137" t="s">
        <v>164</v>
      </c>
      <c r="H172" s="138">
        <v>35</v>
      </c>
      <c r="I172" s="139"/>
      <c r="J172" s="140">
        <f>ROUND(I172*H172,2)</f>
        <v>0</v>
      </c>
      <c r="K172" s="136" t="s">
        <v>165</v>
      </c>
      <c r="L172" s="32"/>
      <c r="M172" s="141" t="s">
        <v>1</v>
      </c>
      <c r="N172" s="142" t="s">
        <v>41</v>
      </c>
      <c r="P172" s="143">
        <f>O172*H172</f>
        <v>0</v>
      </c>
      <c r="Q172" s="143">
        <v>8.9219999999999994E-2</v>
      </c>
      <c r="R172" s="143">
        <f>Q172*H172</f>
        <v>3.1226999999999996</v>
      </c>
      <c r="S172" s="143">
        <v>0</v>
      </c>
      <c r="T172" s="144">
        <f>S172*H172</f>
        <v>0</v>
      </c>
      <c r="AR172" s="145" t="s">
        <v>166</v>
      </c>
      <c r="AT172" s="145" t="s">
        <v>161</v>
      </c>
      <c r="AU172" s="145" t="s">
        <v>86</v>
      </c>
      <c r="AY172" s="17" t="s">
        <v>159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7" t="s">
        <v>84</v>
      </c>
      <c r="BK172" s="146">
        <f>ROUND(I172*H172,2)</f>
        <v>0</v>
      </c>
      <c r="BL172" s="17" t="s">
        <v>166</v>
      </c>
      <c r="BM172" s="145" t="s">
        <v>891</v>
      </c>
    </row>
    <row r="173" spans="2:65" s="13" customFormat="1" ht="11.25">
      <c r="B173" s="154"/>
      <c r="D173" s="148" t="s">
        <v>168</v>
      </c>
      <c r="E173" s="155" t="s">
        <v>1</v>
      </c>
      <c r="F173" s="156" t="s">
        <v>892</v>
      </c>
      <c r="H173" s="157">
        <v>35</v>
      </c>
      <c r="I173" s="158"/>
      <c r="L173" s="154"/>
      <c r="M173" s="159"/>
      <c r="T173" s="160"/>
      <c r="AT173" s="155" t="s">
        <v>168</v>
      </c>
      <c r="AU173" s="155" t="s">
        <v>86</v>
      </c>
      <c r="AV173" s="13" t="s">
        <v>86</v>
      </c>
      <c r="AW173" s="13" t="s">
        <v>32</v>
      </c>
      <c r="AX173" s="13" t="s">
        <v>84</v>
      </c>
      <c r="AY173" s="155" t="s">
        <v>159</v>
      </c>
    </row>
    <row r="174" spans="2:65" s="1" customFormat="1" ht="24.2" customHeight="1">
      <c r="B174" s="133"/>
      <c r="C174" s="175" t="s">
        <v>285</v>
      </c>
      <c r="D174" s="175" t="s">
        <v>324</v>
      </c>
      <c r="E174" s="176" t="s">
        <v>474</v>
      </c>
      <c r="F174" s="177" t="s">
        <v>475</v>
      </c>
      <c r="G174" s="178" t="s">
        <v>164</v>
      </c>
      <c r="H174" s="179">
        <v>3.09</v>
      </c>
      <c r="I174" s="180"/>
      <c r="J174" s="181">
        <f>ROUND(I174*H174,2)</f>
        <v>0</v>
      </c>
      <c r="K174" s="177" t="s">
        <v>165</v>
      </c>
      <c r="L174" s="182"/>
      <c r="M174" s="183" t="s">
        <v>1</v>
      </c>
      <c r="N174" s="184" t="s">
        <v>41</v>
      </c>
      <c r="P174" s="143">
        <f>O174*H174</f>
        <v>0</v>
      </c>
      <c r="Q174" s="143">
        <v>0.13</v>
      </c>
      <c r="R174" s="143">
        <f>Q174*H174</f>
        <v>0.4017</v>
      </c>
      <c r="S174" s="143">
        <v>0</v>
      </c>
      <c r="T174" s="144">
        <f>S174*H174</f>
        <v>0</v>
      </c>
      <c r="AR174" s="145" t="s">
        <v>196</v>
      </c>
      <c r="AT174" s="145" t="s">
        <v>324</v>
      </c>
      <c r="AU174" s="145" t="s">
        <v>86</v>
      </c>
      <c r="AY174" s="17" t="s">
        <v>159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7" t="s">
        <v>84</v>
      </c>
      <c r="BK174" s="146">
        <f>ROUND(I174*H174,2)</f>
        <v>0</v>
      </c>
      <c r="BL174" s="17" t="s">
        <v>166</v>
      </c>
      <c r="BM174" s="145" t="s">
        <v>893</v>
      </c>
    </row>
    <row r="175" spans="2:65" s="13" customFormat="1" ht="11.25">
      <c r="B175" s="154"/>
      <c r="D175" s="148" t="s">
        <v>168</v>
      </c>
      <c r="F175" s="156" t="s">
        <v>477</v>
      </c>
      <c r="H175" s="157">
        <v>3.09</v>
      </c>
      <c r="I175" s="158"/>
      <c r="L175" s="154"/>
      <c r="M175" s="159"/>
      <c r="T175" s="160"/>
      <c r="AT175" s="155" t="s">
        <v>168</v>
      </c>
      <c r="AU175" s="155" t="s">
        <v>86</v>
      </c>
      <c r="AV175" s="13" t="s">
        <v>86</v>
      </c>
      <c r="AW175" s="13" t="s">
        <v>3</v>
      </c>
      <c r="AX175" s="13" t="s">
        <v>84</v>
      </c>
      <c r="AY175" s="155" t="s">
        <v>159</v>
      </c>
    </row>
    <row r="176" spans="2:65" s="1" customFormat="1" ht="16.5" customHeight="1">
      <c r="B176" s="133"/>
      <c r="C176" s="175" t="s">
        <v>290</v>
      </c>
      <c r="D176" s="175" t="s">
        <v>324</v>
      </c>
      <c r="E176" s="176" t="s">
        <v>469</v>
      </c>
      <c r="F176" s="177" t="s">
        <v>470</v>
      </c>
      <c r="G176" s="178" t="s">
        <v>164</v>
      </c>
      <c r="H176" s="179">
        <v>32.96</v>
      </c>
      <c r="I176" s="180"/>
      <c r="J176" s="181">
        <f>ROUND(I176*H176,2)</f>
        <v>0</v>
      </c>
      <c r="K176" s="177" t="s">
        <v>165</v>
      </c>
      <c r="L176" s="182"/>
      <c r="M176" s="183" t="s">
        <v>1</v>
      </c>
      <c r="N176" s="184" t="s">
        <v>41</v>
      </c>
      <c r="P176" s="143">
        <f>O176*H176</f>
        <v>0</v>
      </c>
      <c r="Q176" s="143">
        <v>0.13</v>
      </c>
      <c r="R176" s="143">
        <f>Q176*H176</f>
        <v>4.2848000000000006</v>
      </c>
      <c r="S176" s="143">
        <v>0</v>
      </c>
      <c r="T176" s="144">
        <f>S176*H176</f>
        <v>0</v>
      </c>
      <c r="AR176" s="145" t="s">
        <v>196</v>
      </c>
      <c r="AT176" s="145" t="s">
        <v>324</v>
      </c>
      <c r="AU176" s="145" t="s">
        <v>86</v>
      </c>
      <c r="AY176" s="17" t="s">
        <v>159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7" t="s">
        <v>84</v>
      </c>
      <c r="BK176" s="146">
        <f>ROUND(I176*H176,2)</f>
        <v>0</v>
      </c>
      <c r="BL176" s="17" t="s">
        <v>166</v>
      </c>
      <c r="BM176" s="145" t="s">
        <v>894</v>
      </c>
    </row>
    <row r="177" spans="2:65" s="13" customFormat="1" ht="11.25">
      <c r="B177" s="154"/>
      <c r="D177" s="148" t="s">
        <v>168</v>
      </c>
      <c r="F177" s="156" t="s">
        <v>895</v>
      </c>
      <c r="H177" s="157">
        <v>32.96</v>
      </c>
      <c r="I177" s="158"/>
      <c r="L177" s="154"/>
      <c r="M177" s="159"/>
      <c r="T177" s="160"/>
      <c r="AT177" s="155" t="s">
        <v>168</v>
      </c>
      <c r="AU177" s="155" t="s">
        <v>86</v>
      </c>
      <c r="AV177" s="13" t="s">
        <v>86</v>
      </c>
      <c r="AW177" s="13" t="s">
        <v>3</v>
      </c>
      <c r="AX177" s="13" t="s">
        <v>84</v>
      </c>
      <c r="AY177" s="155" t="s">
        <v>159</v>
      </c>
    </row>
    <row r="178" spans="2:65" s="1" customFormat="1" ht="37.9" customHeight="1">
      <c r="B178" s="133"/>
      <c r="C178" s="134" t="s">
        <v>296</v>
      </c>
      <c r="D178" s="134" t="s">
        <v>161</v>
      </c>
      <c r="E178" s="135" t="s">
        <v>479</v>
      </c>
      <c r="F178" s="136" t="s">
        <v>480</v>
      </c>
      <c r="G178" s="137" t="s">
        <v>164</v>
      </c>
      <c r="H178" s="138">
        <v>3</v>
      </c>
      <c r="I178" s="139"/>
      <c r="J178" s="140">
        <f>ROUND(I178*H178,2)</f>
        <v>0</v>
      </c>
      <c r="K178" s="136" t="s">
        <v>165</v>
      </c>
      <c r="L178" s="32"/>
      <c r="M178" s="141" t="s">
        <v>1</v>
      </c>
      <c r="N178" s="142" t="s">
        <v>41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166</v>
      </c>
      <c r="AT178" s="145" t="s">
        <v>161</v>
      </c>
      <c r="AU178" s="145" t="s">
        <v>86</v>
      </c>
      <c r="AY178" s="17" t="s">
        <v>159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7" t="s">
        <v>84</v>
      </c>
      <c r="BK178" s="146">
        <f>ROUND(I178*H178,2)</f>
        <v>0</v>
      </c>
      <c r="BL178" s="17" t="s">
        <v>166</v>
      </c>
      <c r="BM178" s="145" t="s">
        <v>896</v>
      </c>
    </row>
    <row r="179" spans="2:65" s="11" customFormat="1" ht="22.9" customHeight="1">
      <c r="B179" s="121"/>
      <c r="D179" s="122" t="s">
        <v>75</v>
      </c>
      <c r="E179" s="131" t="s">
        <v>196</v>
      </c>
      <c r="F179" s="131" t="s">
        <v>495</v>
      </c>
      <c r="I179" s="124"/>
      <c r="J179" s="132">
        <f>BK179</f>
        <v>0</v>
      </c>
      <c r="L179" s="121"/>
      <c r="M179" s="126"/>
      <c r="P179" s="127">
        <f>P180</f>
        <v>0</v>
      </c>
      <c r="R179" s="127">
        <f>R180</f>
        <v>0.84160000000000001</v>
      </c>
      <c r="T179" s="128">
        <f>T180</f>
        <v>0</v>
      </c>
      <c r="AR179" s="122" t="s">
        <v>84</v>
      </c>
      <c r="AT179" s="129" t="s">
        <v>75</v>
      </c>
      <c r="AU179" s="129" t="s">
        <v>84</v>
      </c>
      <c r="AY179" s="122" t="s">
        <v>159</v>
      </c>
      <c r="BK179" s="130">
        <f>BK180</f>
        <v>0</v>
      </c>
    </row>
    <row r="180" spans="2:65" s="1" customFormat="1" ht="24.2" customHeight="1">
      <c r="B180" s="133"/>
      <c r="C180" s="134" t="s">
        <v>302</v>
      </c>
      <c r="D180" s="134" t="s">
        <v>161</v>
      </c>
      <c r="E180" s="135" t="s">
        <v>897</v>
      </c>
      <c r="F180" s="136" t="s">
        <v>898</v>
      </c>
      <c r="G180" s="137" t="s">
        <v>410</v>
      </c>
      <c r="H180" s="138">
        <v>2</v>
      </c>
      <c r="I180" s="139"/>
      <c r="J180" s="140">
        <f>ROUND(I180*H180,2)</f>
        <v>0</v>
      </c>
      <c r="K180" s="136" t="s">
        <v>165</v>
      </c>
      <c r="L180" s="32"/>
      <c r="M180" s="141" t="s">
        <v>1</v>
      </c>
      <c r="N180" s="142" t="s">
        <v>41</v>
      </c>
      <c r="P180" s="143">
        <f>O180*H180</f>
        <v>0</v>
      </c>
      <c r="Q180" s="143">
        <v>0.42080000000000001</v>
      </c>
      <c r="R180" s="143">
        <f>Q180*H180</f>
        <v>0.84160000000000001</v>
      </c>
      <c r="S180" s="143">
        <v>0</v>
      </c>
      <c r="T180" s="144">
        <f>S180*H180</f>
        <v>0</v>
      </c>
      <c r="AR180" s="145" t="s">
        <v>166</v>
      </c>
      <c r="AT180" s="145" t="s">
        <v>161</v>
      </c>
      <c r="AU180" s="145" t="s">
        <v>86</v>
      </c>
      <c r="AY180" s="17" t="s">
        <v>159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7" t="s">
        <v>84</v>
      </c>
      <c r="BK180" s="146">
        <f>ROUND(I180*H180,2)</f>
        <v>0</v>
      </c>
      <c r="BL180" s="17" t="s">
        <v>166</v>
      </c>
      <c r="BM180" s="145" t="s">
        <v>899</v>
      </c>
    </row>
    <row r="181" spans="2:65" s="11" customFormat="1" ht="22.9" customHeight="1">
      <c r="B181" s="121"/>
      <c r="D181" s="122" t="s">
        <v>75</v>
      </c>
      <c r="E181" s="131" t="s">
        <v>201</v>
      </c>
      <c r="F181" s="131" t="s">
        <v>631</v>
      </c>
      <c r="I181" s="124"/>
      <c r="J181" s="132">
        <f>BK181</f>
        <v>0</v>
      </c>
      <c r="L181" s="121"/>
      <c r="M181" s="126"/>
      <c r="P181" s="127">
        <f>SUM(P182:P186)</f>
        <v>0</v>
      </c>
      <c r="R181" s="127">
        <f>SUM(R182:R186)</f>
        <v>5.8519497999999999</v>
      </c>
      <c r="T181" s="128">
        <f>SUM(T182:T186)</f>
        <v>0</v>
      </c>
      <c r="AR181" s="122" t="s">
        <v>84</v>
      </c>
      <c r="AT181" s="129" t="s">
        <v>75</v>
      </c>
      <c r="AU181" s="129" t="s">
        <v>84</v>
      </c>
      <c r="AY181" s="122" t="s">
        <v>159</v>
      </c>
      <c r="BK181" s="130">
        <f>SUM(BK182:BK186)</f>
        <v>0</v>
      </c>
    </row>
    <row r="182" spans="2:65" s="1" customFormat="1" ht="33" customHeight="1">
      <c r="B182" s="133"/>
      <c r="C182" s="134" t="s">
        <v>306</v>
      </c>
      <c r="D182" s="134" t="s">
        <v>161</v>
      </c>
      <c r="E182" s="135" t="s">
        <v>900</v>
      </c>
      <c r="F182" s="136" t="s">
        <v>901</v>
      </c>
      <c r="G182" s="137" t="s">
        <v>193</v>
      </c>
      <c r="H182" s="138">
        <v>23</v>
      </c>
      <c r="I182" s="139"/>
      <c r="J182" s="140">
        <f>ROUND(I182*H182,2)</f>
        <v>0</v>
      </c>
      <c r="K182" s="136" t="s">
        <v>165</v>
      </c>
      <c r="L182" s="32"/>
      <c r="M182" s="141" t="s">
        <v>1</v>
      </c>
      <c r="N182" s="142" t="s">
        <v>41</v>
      </c>
      <c r="P182" s="143">
        <f>O182*H182</f>
        <v>0</v>
      </c>
      <c r="Q182" s="143">
        <v>0.1295</v>
      </c>
      <c r="R182" s="143">
        <f>Q182*H182</f>
        <v>2.9784999999999999</v>
      </c>
      <c r="S182" s="143">
        <v>0</v>
      </c>
      <c r="T182" s="144">
        <f>S182*H182</f>
        <v>0</v>
      </c>
      <c r="AR182" s="145" t="s">
        <v>166</v>
      </c>
      <c r="AT182" s="145" t="s">
        <v>161</v>
      </c>
      <c r="AU182" s="145" t="s">
        <v>86</v>
      </c>
      <c r="AY182" s="17" t="s">
        <v>159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7" t="s">
        <v>84</v>
      </c>
      <c r="BK182" s="146">
        <f>ROUND(I182*H182,2)</f>
        <v>0</v>
      </c>
      <c r="BL182" s="17" t="s">
        <v>166</v>
      </c>
      <c r="BM182" s="145" t="s">
        <v>902</v>
      </c>
    </row>
    <row r="183" spans="2:65" s="1" customFormat="1" ht="16.5" customHeight="1">
      <c r="B183" s="133"/>
      <c r="C183" s="175" t="s">
        <v>308</v>
      </c>
      <c r="D183" s="175" t="s">
        <v>324</v>
      </c>
      <c r="E183" s="176" t="s">
        <v>903</v>
      </c>
      <c r="F183" s="177" t="s">
        <v>904</v>
      </c>
      <c r="G183" s="178" t="s">
        <v>193</v>
      </c>
      <c r="H183" s="179">
        <v>23.46</v>
      </c>
      <c r="I183" s="180"/>
      <c r="J183" s="181">
        <f>ROUND(I183*H183,2)</f>
        <v>0</v>
      </c>
      <c r="K183" s="177" t="s">
        <v>165</v>
      </c>
      <c r="L183" s="182"/>
      <c r="M183" s="183" t="s">
        <v>1</v>
      </c>
      <c r="N183" s="184" t="s">
        <v>41</v>
      </c>
      <c r="P183" s="143">
        <f>O183*H183</f>
        <v>0</v>
      </c>
      <c r="Q183" s="143">
        <v>5.6120000000000003E-2</v>
      </c>
      <c r="R183" s="143">
        <f>Q183*H183</f>
        <v>1.3165752000000002</v>
      </c>
      <c r="S183" s="143">
        <v>0</v>
      </c>
      <c r="T183" s="144">
        <f>S183*H183</f>
        <v>0</v>
      </c>
      <c r="AR183" s="145" t="s">
        <v>196</v>
      </c>
      <c r="AT183" s="145" t="s">
        <v>324</v>
      </c>
      <c r="AU183" s="145" t="s">
        <v>86</v>
      </c>
      <c r="AY183" s="17" t="s">
        <v>159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7" t="s">
        <v>84</v>
      </c>
      <c r="BK183" s="146">
        <f>ROUND(I183*H183,2)</f>
        <v>0</v>
      </c>
      <c r="BL183" s="17" t="s">
        <v>166</v>
      </c>
      <c r="BM183" s="145" t="s">
        <v>905</v>
      </c>
    </row>
    <row r="184" spans="2:65" s="13" customFormat="1" ht="11.25">
      <c r="B184" s="154"/>
      <c r="D184" s="148" t="s">
        <v>168</v>
      </c>
      <c r="F184" s="156" t="s">
        <v>906</v>
      </c>
      <c r="H184" s="157">
        <v>23.46</v>
      </c>
      <c r="I184" s="158"/>
      <c r="L184" s="154"/>
      <c r="M184" s="159"/>
      <c r="T184" s="160"/>
      <c r="AT184" s="155" t="s">
        <v>168</v>
      </c>
      <c r="AU184" s="155" t="s">
        <v>86</v>
      </c>
      <c r="AV184" s="13" t="s">
        <v>86</v>
      </c>
      <c r="AW184" s="13" t="s">
        <v>3</v>
      </c>
      <c r="AX184" s="13" t="s">
        <v>84</v>
      </c>
      <c r="AY184" s="155" t="s">
        <v>159</v>
      </c>
    </row>
    <row r="185" spans="2:65" s="1" customFormat="1" ht="24.2" customHeight="1">
      <c r="B185" s="133"/>
      <c r="C185" s="134" t="s">
        <v>316</v>
      </c>
      <c r="D185" s="134" t="s">
        <v>161</v>
      </c>
      <c r="E185" s="135" t="s">
        <v>716</v>
      </c>
      <c r="F185" s="136" t="s">
        <v>717</v>
      </c>
      <c r="G185" s="137" t="s">
        <v>213</v>
      </c>
      <c r="H185" s="138">
        <v>0.69</v>
      </c>
      <c r="I185" s="139"/>
      <c r="J185" s="140">
        <f>ROUND(I185*H185,2)</f>
        <v>0</v>
      </c>
      <c r="K185" s="136" t="s">
        <v>165</v>
      </c>
      <c r="L185" s="32"/>
      <c r="M185" s="141" t="s">
        <v>1</v>
      </c>
      <c r="N185" s="142" t="s">
        <v>41</v>
      </c>
      <c r="P185" s="143">
        <f>O185*H185</f>
        <v>0</v>
      </c>
      <c r="Q185" s="143">
        <v>2.2563399999999998</v>
      </c>
      <c r="R185" s="143">
        <f>Q185*H185</f>
        <v>1.5568745999999998</v>
      </c>
      <c r="S185" s="143">
        <v>0</v>
      </c>
      <c r="T185" s="144">
        <f>S185*H185</f>
        <v>0</v>
      </c>
      <c r="AR185" s="145" t="s">
        <v>166</v>
      </c>
      <c r="AT185" s="145" t="s">
        <v>161</v>
      </c>
      <c r="AU185" s="145" t="s">
        <v>86</v>
      </c>
      <c r="AY185" s="17" t="s">
        <v>159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7" t="s">
        <v>84</v>
      </c>
      <c r="BK185" s="146">
        <f>ROUND(I185*H185,2)</f>
        <v>0</v>
      </c>
      <c r="BL185" s="17" t="s">
        <v>166</v>
      </c>
      <c r="BM185" s="145" t="s">
        <v>907</v>
      </c>
    </row>
    <row r="186" spans="2:65" s="13" customFormat="1" ht="11.25">
      <c r="B186" s="154"/>
      <c r="D186" s="148" t="s">
        <v>168</v>
      </c>
      <c r="E186" s="155" t="s">
        <v>1</v>
      </c>
      <c r="F186" s="156" t="s">
        <v>908</v>
      </c>
      <c r="H186" s="157">
        <v>0.69</v>
      </c>
      <c r="I186" s="158"/>
      <c r="L186" s="154"/>
      <c r="M186" s="159"/>
      <c r="T186" s="160"/>
      <c r="AT186" s="155" t="s">
        <v>168</v>
      </c>
      <c r="AU186" s="155" t="s">
        <v>86</v>
      </c>
      <c r="AV186" s="13" t="s">
        <v>86</v>
      </c>
      <c r="AW186" s="13" t="s">
        <v>32</v>
      </c>
      <c r="AX186" s="13" t="s">
        <v>84</v>
      </c>
      <c r="AY186" s="155" t="s">
        <v>159</v>
      </c>
    </row>
    <row r="187" spans="2:65" s="11" customFormat="1" ht="22.9" customHeight="1">
      <c r="B187" s="121"/>
      <c r="D187" s="122" t="s">
        <v>75</v>
      </c>
      <c r="E187" s="131" t="s">
        <v>733</v>
      </c>
      <c r="F187" s="131" t="s">
        <v>734</v>
      </c>
      <c r="I187" s="124"/>
      <c r="J187" s="132">
        <f>BK187</f>
        <v>0</v>
      </c>
      <c r="L187" s="121"/>
      <c r="M187" s="126"/>
      <c r="P187" s="127">
        <f>SUM(P188:P200)</f>
        <v>0</v>
      </c>
      <c r="R187" s="127">
        <f>SUM(R188:R200)</f>
        <v>0</v>
      </c>
      <c r="T187" s="128">
        <f>SUM(T188:T200)</f>
        <v>0</v>
      </c>
      <c r="AR187" s="122" t="s">
        <v>84</v>
      </c>
      <c r="AT187" s="129" t="s">
        <v>75</v>
      </c>
      <c r="AU187" s="129" t="s">
        <v>84</v>
      </c>
      <c r="AY187" s="122" t="s">
        <v>159</v>
      </c>
      <c r="BK187" s="130">
        <f>SUM(BK188:BK200)</f>
        <v>0</v>
      </c>
    </row>
    <row r="188" spans="2:65" s="1" customFormat="1" ht="21.75" customHeight="1">
      <c r="B188" s="133"/>
      <c r="C188" s="134" t="s">
        <v>323</v>
      </c>
      <c r="D188" s="134" t="s">
        <v>161</v>
      </c>
      <c r="E188" s="135" t="s">
        <v>742</v>
      </c>
      <c r="F188" s="136" t="s">
        <v>743</v>
      </c>
      <c r="G188" s="137" t="s">
        <v>299</v>
      </c>
      <c r="H188" s="138">
        <v>2.0299999999999998</v>
      </c>
      <c r="I188" s="139"/>
      <c r="J188" s="140">
        <f>ROUND(I188*H188,2)</f>
        <v>0</v>
      </c>
      <c r="K188" s="136" t="s">
        <v>165</v>
      </c>
      <c r="L188" s="32"/>
      <c r="M188" s="141" t="s">
        <v>1</v>
      </c>
      <c r="N188" s="142" t="s">
        <v>41</v>
      </c>
      <c r="P188" s="143">
        <f>O188*H188</f>
        <v>0</v>
      </c>
      <c r="Q188" s="143">
        <v>0</v>
      </c>
      <c r="R188" s="143">
        <f>Q188*H188</f>
        <v>0</v>
      </c>
      <c r="S188" s="143">
        <v>0</v>
      </c>
      <c r="T188" s="144">
        <f>S188*H188</f>
        <v>0</v>
      </c>
      <c r="AR188" s="145" t="s">
        <v>166</v>
      </c>
      <c r="AT188" s="145" t="s">
        <v>161</v>
      </c>
      <c r="AU188" s="145" t="s">
        <v>86</v>
      </c>
      <c r="AY188" s="17" t="s">
        <v>159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7" t="s">
        <v>84</v>
      </c>
      <c r="BK188" s="146">
        <f>ROUND(I188*H188,2)</f>
        <v>0</v>
      </c>
      <c r="BL188" s="17" t="s">
        <v>166</v>
      </c>
      <c r="BM188" s="145" t="s">
        <v>909</v>
      </c>
    </row>
    <row r="189" spans="2:65" s="13" customFormat="1" ht="11.25">
      <c r="B189" s="154"/>
      <c r="D189" s="148" t="s">
        <v>168</v>
      </c>
      <c r="E189" s="155" t="s">
        <v>118</v>
      </c>
      <c r="F189" s="156" t="s">
        <v>855</v>
      </c>
      <c r="H189" s="157">
        <v>2.0299999999999998</v>
      </c>
      <c r="I189" s="158"/>
      <c r="L189" s="154"/>
      <c r="M189" s="159"/>
      <c r="T189" s="160"/>
      <c r="AT189" s="155" t="s">
        <v>168</v>
      </c>
      <c r="AU189" s="155" t="s">
        <v>86</v>
      </c>
      <c r="AV189" s="13" t="s">
        <v>86</v>
      </c>
      <c r="AW189" s="13" t="s">
        <v>32</v>
      </c>
      <c r="AX189" s="13" t="s">
        <v>84</v>
      </c>
      <c r="AY189" s="155" t="s">
        <v>159</v>
      </c>
    </row>
    <row r="190" spans="2:65" s="1" customFormat="1" ht="24.2" customHeight="1">
      <c r="B190" s="133"/>
      <c r="C190" s="134" t="s">
        <v>329</v>
      </c>
      <c r="D190" s="134" t="s">
        <v>161</v>
      </c>
      <c r="E190" s="135" t="s">
        <v>747</v>
      </c>
      <c r="F190" s="136" t="s">
        <v>748</v>
      </c>
      <c r="G190" s="137" t="s">
        <v>299</v>
      </c>
      <c r="H190" s="138">
        <v>38.57</v>
      </c>
      <c r="I190" s="139"/>
      <c r="J190" s="140">
        <f>ROUND(I190*H190,2)</f>
        <v>0</v>
      </c>
      <c r="K190" s="136" t="s">
        <v>165</v>
      </c>
      <c r="L190" s="32"/>
      <c r="M190" s="141" t="s">
        <v>1</v>
      </c>
      <c r="N190" s="142" t="s">
        <v>41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166</v>
      </c>
      <c r="AT190" s="145" t="s">
        <v>161</v>
      </c>
      <c r="AU190" s="145" t="s">
        <v>86</v>
      </c>
      <c r="AY190" s="17" t="s">
        <v>159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84</v>
      </c>
      <c r="BK190" s="146">
        <f>ROUND(I190*H190,2)</f>
        <v>0</v>
      </c>
      <c r="BL190" s="17" t="s">
        <v>166</v>
      </c>
      <c r="BM190" s="145" t="s">
        <v>910</v>
      </c>
    </row>
    <row r="191" spans="2:65" s="13" customFormat="1" ht="11.25">
      <c r="B191" s="154"/>
      <c r="D191" s="148" t="s">
        <v>168</v>
      </c>
      <c r="E191" s="155" t="s">
        <v>1</v>
      </c>
      <c r="F191" s="156" t="s">
        <v>750</v>
      </c>
      <c r="H191" s="157">
        <v>38.57</v>
      </c>
      <c r="I191" s="158"/>
      <c r="L191" s="154"/>
      <c r="M191" s="159"/>
      <c r="T191" s="160"/>
      <c r="AT191" s="155" t="s">
        <v>168</v>
      </c>
      <c r="AU191" s="155" t="s">
        <v>86</v>
      </c>
      <c r="AV191" s="13" t="s">
        <v>86</v>
      </c>
      <c r="AW191" s="13" t="s">
        <v>32</v>
      </c>
      <c r="AX191" s="13" t="s">
        <v>84</v>
      </c>
      <c r="AY191" s="155" t="s">
        <v>159</v>
      </c>
    </row>
    <row r="192" spans="2:65" s="1" customFormat="1" ht="21.75" customHeight="1">
      <c r="B192" s="133"/>
      <c r="C192" s="134" t="s">
        <v>335</v>
      </c>
      <c r="D192" s="134" t="s">
        <v>161</v>
      </c>
      <c r="E192" s="135" t="s">
        <v>752</v>
      </c>
      <c r="F192" s="136" t="s">
        <v>753</v>
      </c>
      <c r="G192" s="137" t="s">
        <v>299</v>
      </c>
      <c r="H192" s="138">
        <v>3.835</v>
      </c>
      <c r="I192" s="139"/>
      <c r="J192" s="140">
        <f>ROUND(I192*H192,2)</f>
        <v>0</v>
      </c>
      <c r="K192" s="136" t="s">
        <v>165</v>
      </c>
      <c r="L192" s="32"/>
      <c r="M192" s="141" t="s">
        <v>1</v>
      </c>
      <c r="N192" s="142" t="s">
        <v>41</v>
      </c>
      <c r="P192" s="143">
        <f>O192*H192</f>
        <v>0</v>
      </c>
      <c r="Q192" s="143">
        <v>0</v>
      </c>
      <c r="R192" s="143">
        <f>Q192*H192</f>
        <v>0</v>
      </c>
      <c r="S192" s="143">
        <v>0</v>
      </c>
      <c r="T192" s="144">
        <f>S192*H192</f>
        <v>0</v>
      </c>
      <c r="AR192" s="145" t="s">
        <v>166</v>
      </c>
      <c r="AT192" s="145" t="s">
        <v>161</v>
      </c>
      <c r="AU192" s="145" t="s">
        <v>86</v>
      </c>
      <c r="AY192" s="17" t="s">
        <v>159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7" t="s">
        <v>84</v>
      </c>
      <c r="BK192" s="146">
        <f>ROUND(I192*H192,2)</f>
        <v>0</v>
      </c>
      <c r="BL192" s="17" t="s">
        <v>166</v>
      </c>
      <c r="BM192" s="145" t="s">
        <v>911</v>
      </c>
    </row>
    <row r="193" spans="2:65" s="13" customFormat="1" ht="11.25">
      <c r="B193" s="154"/>
      <c r="D193" s="148" t="s">
        <v>168</v>
      </c>
      <c r="E193" s="155" t="s">
        <v>120</v>
      </c>
      <c r="F193" s="156" t="s">
        <v>912</v>
      </c>
      <c r="H193" s="157">
        <v>3.835</v>
      </c>
      <c r="I193" s="158"/>
      <c r="L193" s="154"/>
      <c r="M193" s="159"/>
      <c r="T193" s="160"/>
      <c r="AT193" s="155" t="s">
        <v>168</v>
      </c>
      <c r="AU193" s="155" t="s">
        <v>86</v>
      </c>
      <c r="AV193" s="13" t="s">
        <v>86</v>
      </c>
      <c r="AW193" s="13" t="s">
        <v>32</v>
      </c>
      <c r="AX193" s="13" t="s">
        <v>84</v>
      </c>
      <c r="AY193" s="155" t="s">
        <v>159</v>
      </c>
    </row>
    <row r="194" spans="2:65" s="1" customFormat="1" ht="24.2" customHeight="1">
      <c r="B194" s="133"/>
      <c r="C194" s="134" t="s">
        <v>340</v>
      </c>
      <c r="D194" s="134" t="s">
        <v>161</v>
      </c>
      <c r="E194" s="135" t="s">
        <v>756</v>
      </c>
      <c r="F194" s="136" t="s">
        <v>757</v>
      </c>
      <c r="G194" s="137" t="s">
        <v>299</v>
      </c>
      <c r="H194" s="138">
        <v>72.864999999999995</v>
      </c>
      <c r="I194" s="139"/>
      <c r="J194" s="140">
        <f>ROUND(I194*H194,2)</f>
        <v>0</v>
      </c>
      <c r="K194" s="136" t="s">
        <v>165</v>
      </c>
      <c r="L194" s="32"/>
      <c r="M194" s="141" t="s">
        <v>1</v>
      </c>
      <c r="N194" s="142" t="s">
        <v>41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166</v>
      </c>
      <c r="AT194" s="145" t="s">
        <v>161</v>
      </c>
      <c r="AU194" s="145" t="s">
        <v>86</v>
      </c>
      <c r="AY194" s="17" t="s">
        <v>159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7" t="s">
        <v>84</v>
      </c>
      <c r="BK194" s="146">
        <f>ROUND(I194*H194,2)</f>
        <v>0</v>
      </c>
      <c r="BL194" s="17" t="s">
        <v>166</v>
      </c>
      <c r="BM194" s="145" t="s">
        <v>913</v>
      </c>
    </row>
    <row r="195" spans="2:65" s="13" customFormat="1" ht="11.25">
      <c r="B195" s="154"/>
      <c r="D195" s="148" t="s">
        <v>168</v>
      </c>
      <c r="E195" s="155" t="s">
        <v>1</v>
      </c>
      <c r="F195" s="156" t="s">
        <v>759</v>
      </c>
      <c r="H195" s="157">
        <v>72.864999999999995</v>
      </c>
      <c r="I195" s="158"/>
      <c r="L195" s="154"/>
      <c r="M195" s="159"/>
      <c r="T195" s="160"/>
      <c r="AT195" s="155" t="s">
        <v>168</v>
      </c>
      <c r="AU195" s="155" t="s">
        <v>86</v>
      </c>
      <c r="AV195" s="13" t="s">
        <v>86</v>
      </c>
      <c r="AW195" s="13" t="s">
        <v>32</v>
      </c>
      <c r="AX195" s="13" t="s">
        <v>84</v>
      </c>
      <c r="AY195" s="155" t="s">
        <v>159</v>
      </c>
    </row>
    <row r="196" spans="2:65" s="1" customFormat="1" ht="24.2" customHeight="1">
      <c r="B196" s="133"/>
      <c r="C196" s="134" t="s">
        <v>347</v>
      </c>
      <c r="D196" s="134" t="s">
        <v>161</v>
      </c>
      <c r="E196" s="135" t="s">
        <v>761</v>
      </c>
      <c r="F196" s="136" t="s">
        <v>762</v>
      </c>
      <c r="G196" s="137" t="s">
        <v>299</v>
      </c>
      <c r="H196" s="138">
        <v>5.8650000000000002</v>
      </c>
      <c r="I196" s="139"/>
      <c r="J196" s="140">
        <f>ROUND(I196*H196,2)</f>
        <v>0</v>
      </c>
      <c r="K196" s="136" t="s">
        <v>165</v>
      </c>
      <c r="L196" s="32"/>
      <c r="M196" s="141" t="s">
        <v>1</v>
      </c>
      <c r="N196" s="142" t="s">
        <v>41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166</v>
      </c>
      <c r="AT196" s="145" t="s">
        <v>161</v>
      </c>
      <c r="AU196" s="145" t="s">
        <v>86</v>
      </c>
      <c r="AY196" s="17" t="s">
        <v>159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7" t="s">
        <v>84</v>
      </c>
      <c r="BK196" s="146">
        <f>ROUND(I196*H196,2)</f>
        <v>0</v>
      </c>
      <c r="BL196" s="17" t="s">
        <v>166</v>
      </c>
      <c r="BM196" s="145" t="s">
        <v>914</v>
      </c>
    </row>
    <row r="197" spans="2:65" s="1" customFormat="1" ht="33" customHeight="1">
      <c r="B197" s="133"/>
      <c r="C197" s="134" t="s">
        <v>350</v>
      </c>
      <c r="D197" s="134" t="s">
        <v>161</v>
      </c>
      <c r="E197" s="135" t="s">
        <v>765</v>
      </c>
      <c r="F197" s="136" t="s">
        <v>766</v>
      </c>
      <c r="G197" s="137" t="s">
        <v>299</v>
      </c>
      <c r="H197" s="138">
        <v>3.835</v>
      </c>
      <c r="I197" s="139"/>
      <c r="J197" s="140">
        <f>ROUND(I197*H197,2)</f>
        <v>0</v>
      </c>
      <c r="K197" s="136" t="s">
        <v>165</v>
      </c>
      <c r="L197" s="32"/>
      <c r="M197" s="141" t="s">
        <v>1</v>
      </c>
      <c r="N197" s="142" t="s">
        <v>41</v>
      </c>
      <c r="P197" s="143">
        <f>O197*H197</f>
        <v>0</v>
      </c>
      <c r="Q197" s="143">
        <v>0</v>
      </c>
      <c r="R197" s="143">
        <f>Q197*H197</f>
        <v>0</v>
      </c>
      <c r="S197" s="143">
        <v>0</v>
      </c>
      <c r="T197" s="144">
        <f>S197*H197</f>
        <v>0</v>
      </c>
      <c r="AR197" s="145" t="s">
        <v>166</v>
      </c>
      <c r="AT197" s="145" t="s">
        <v>161</v>
      </c>
      <c r="AU197" s="145" t="s">
        <v>86</v>
      </c>
      <c r="AY197" s="17" t="s">
        <v>159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7" t="s">
        <v>84</v>
      </c>
      <c r="BK197" s="146">
        <f>ROUND(I197*H197,2)</f>
        <v>0</v>
      </c>
      <c r="BL197" s="17" t="s">
        <v>166</v>
      </c>
      <c r="BM197" s="145" t="s">
        <v>915</v>
      </c>
    </row>
    <row r="198" spans="2:65" s="13" customFormat="1" ht="11.25">
      <c r="B198" s="154"/>
      <c r="D198" s="148" t="s">
        <v>168</v>
      </c>
      <c r="E198" s="155" t="s">
        <v>1</v>
      </c>
      <c r="F198" s="156" t="s">
        <v>120</v>
      </c>
      <c r="H198" s="157">
        <v>3.835</v>
      </c>
      <c r="I198" s="158"/>
      <c r="L198" s="154"/>
      <c r="M198" s="159"/>
      <c r="T198" s="160"/>
      <c r="AT198" s="155" t="s">
        <v>168</v>
      </c>
      <c r="AU198" s="155" t="s">
        <v>86</v>
      </c>
      <c r="AV198" s="13" t="s">
        <v>86</v>
      </c>
      <c r="AW198" s="13" t="s">
        <v>32</v>
      </c>
      <c r="AX198" s="13" t="s">
        <v>84</v>
      </c>
      <c r="AY198" s="155" t="s">
        <v>159</v>
      </c>
    </row>
    <row r="199" spans="2:65" s="1" customFormat="1" ht="44.25" customHeight="1">
      <c r="B199" s="133"/>
      <c r="C199" s="134" t="s">
        <v>354</v>
      </c>
      <c r="D199" s="134" t="s">
        <v>161</v>
      </c>
      <c r="E199" s="135" t="s">
        <v>773</v>
      </c>
      <c r="F199" s="136" t="s">
        <v>774</v>
      </c>
      <c r="G199" s="137" t="s">
        <v>299</v>
      </c>
      <c r="H199" s="138">
        <v>2.0299999999999998</v>
      </c>
      <c r="I199" s="139"/>
      <c r="J199" s="140">
        <f>ROUND(I199*H199,2)</f>
        <v>0</v>
      </c>
      <c r="K199" s="136" t="s">
        <v>165</v>
      </c>
      <c r="L199" s="32"/>
      <c r="M199" s="141" t="s">
        <v>1</v>
      </c>
      <c r="N199" s="142" t="s">
        <v>41</v>
      </c>
      <c r="P199" s="143">
        <f>O199*H199</f>
        <v>0</v>
      </c>
      <c r="Q199" s="143">
        <v>0</v>
      </c>
      <c r="R199" s="143">
        <f>Q199*H199</f>
        <v>0</v>
      </c>
      <c r="S199" s="143">
        <v>0</v>
      </c>
      <c r="T199" s="144">
        <f>S199*H199</f>
        <v>0</v>
      </c>
      <c r="AR199" s="145" t="s">
        <v>166</v>
      </c>
      <c r="AT199" s="145" t="s">
        <v>161</v>
      </c>
      <c r="AU199" s="145" t="s">
        <v>86</v>
      </c>
      <c r="AY199" s="17" t="s">
        <v>159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7" t="s">
        <v>84</v>
      </c>
      <c r="BK199" s="146">
        <f>ROUND(I199*H199,2)</f>
        <v>0</v>
      </c>
      <c r="BL199" s="17" t="s">
        <v>166</v>
      </c>
      <c r="BM199" s="145" t="s">
        <v>916</v>
      </c>
    </row>
    <row r="200" spans="2:65" s="13" customFormat="1" ht="11.25">
      <c r="B200" s="154"/>
      <c r="D200" s="148" t="s">
        <v>168</v>
      </c>
      <c r="E200" s="155" t="s">
        <v>1</v>
      </c>
      <c r="F200" s="156" t="s">
        <v>118</v>
      </c>
      <c r="H200" s="157">
        <v>2.0299999999999998</v>
      </c>
      <c r="I200" s="158"/>
      <c r="L200" s="154"/>
      <c r="M200" s="159"/>
      <c r="T200" s="160"/>
      <c r="AT200" s="155" t="s">
        <v>168</v>
      </c>
      <c r="AU200" s="155" t="s">
        <v>86</v>
      </c>
      <c r="AV200" s="13" t="s">
        <v>86</v>
      </c>
      <c r="AW200" s="13" t="s">
        <v>32</v>
      </c>
      <c r="AX200" s="13" t="s">
        <v>84</v>
      </c>
      <c r="AY200" s="155" t="s">
        <v>159</v>
      </c>
    </row>
    <row r="201" spans="2:65" s="11" customFormat="1" ht="22.9" customHeight="1">
      <c r="B201" s="121"/>
      <c r="D201" s="122" t="s">
        <v>75</v>
      </c>
      <c r="E201" s="131" t="s">
        <v>777</v>
      </c>
      <c r="F201" s="131" t="s">
        <v>778</v>
      </c>
      <c r="I201" s="124"/>
      <c r="J201" s="132">
        <f>BK201</f>
        <v>0</v>
      </c>
      <c r="L201" s="121"/>
      <c r="M201" s="126"/>
      <c r="P201" s="127">
        <f>P202</f>
        <v>0</v>
      </c>
      <c r="R201" s="127">
        <f>R202</f>
        <v>0</v>
      </c>
      <c r="T201" s="128">
        <f>T202</f>
        <v>0</v>
      </c>
      <c r="AR201" s="122" t="s">
        <v>84</v>
      </c>
      <c r="AT201" s="129" t="s">
        <v>75</v>
      </c>
      <c r="AU201" s="129" t="s">
        <v>84</v>
      </c>
      <c r="AY201" s="122" t="s">
        <v>159</v>
      </c>
      <c r="BK201" s="130">
        <f>BK202</f>
        <v>0</v>
      </c>
    </row>
    <row r="202" spans="2:65" s="1" customFormat="1" ht="24.2" customHeight="1">
      <c r="B202" s="133"/>
      <c r="C202" s="134" t="s">
        <v>359</v>
      </c>
      <c r="D202" s="134" t="s">
        <v>161</v>
      </c>
      <c r="E202" s="135" t="s">
        <v>917</v>
      </c>
      <c r="F202" s="136" t="s">
        <v>918</v>
      </c>
      <c r="G202" s="137" t="s">
        <v>299</v>
      </c>
      <c r="H202" s="138">
        <v>32.19</v>
      </c>
      <c r="I202" s="139"/>
      <c r="J202" s="140">
        <f>ROUND(I202*H202,2)</f>
        <v>0</v>
      </c>
      <c r="K202" s="136" t="s">
        <v>165</v>
      </c>
      <c r="L202" s="32"/>
      <c r="M202" s="186" t="s">
        <v>1</v>
      </c>
      <c r="N202" s="187" t="s">
        <v>41</v>
      </c>
      <c r="O202" s="188"/>
      <c r="P202" s="189">
        <f>O202*H202</f>
        <v>0</v>
      </c>
      <c r="Q202" s="189">
        <v>0</v>
      </c>
      <c r="R202" s="189">
        <f>Q202*H202</f>
        <v>0</v>
      </c>
      <c r="S202" s="189">
        <v>0</v>
      </c>
      <c r="T202" s="190">
        <f>S202*H202</f>
        <v>0</v>
      </c>
      <c r="AR202" s="145" t="s">
        <v>166</v>
      </c>
      <c r="AT202" s="145" t="s">
        <v>161</v>
      </c>
      <c r="AU202" s="145" t="s">
        <v>86</v>
      </c>
      <c r="AY202" s="17" t="s">
        <v>159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7" t="s">
        <v>84</v>
      </c>
      <c r="BK202" s="146">
        <f>ROUND(I202*H202,2)</f>
        <v>0</v>
      </c>
      <c r="BL202" s="17" t="s">
        <v>166</v>
      </c>
      <c r="BM202" s="145" t="s">
        <v>919</v>
      </c>
    </row>
    <row r="203" spans="2:65" s="1" customFormat="1" ht="6.95" customHeight="1">
      <c r="B203" s="44"/>
      <c r="C203" s="45"/>
      <c r="D203" s="45"/>
      <c r="E203" s="45"/>
      <c r="F203" s="45"/>
      <c r="G203" s="45"/>
      <c r="H203" s="45"/>
      <c r="I203" s="45"/>
      <c r="J203" s="45"/>
      <c r="K203" s="45"/>
      <c r="L203" s="32"/>
    </row>
  </sheetData>
  <autoFilter ref="C122:K202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7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97</v>
      </c>
      <c r="L4" s="20"/>
      <c r="M4" s="89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8" t="str">
        <f>'Rekapitulace stavby'!K6</f>
        <v>Nové parkoviště u BD č.p.688 a 727,Zubří</v>
      </c>
      <c r="F7" s="239"/>
      <c r="G7" s="239"/>
      <c r="H7" s="239"/>
      <c r="L7" s="20"/>
    </row>
    <row r="8" spans="2:46" s="1" customFormat="1" ht="12" customHeight="1">
      <c r="B8" s="32"/>
      <c r="D8" s="27" t="s">
        <v>106</v>
      </c>
      <c r="L8" s="32"/>
    </row>
    <row r="9" spans="2:46" s="1" customFormat="1" ht="16.5" customHeight="1">
      <c r="B9" s="32"/>
      <c r="E9" s="218" t="s">
        <v>920</v>
      </c>
      <c r="F9" s="240"/>
      <c r="G9" s="240"/>
      <c r="H9" s="240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9. 1. 2023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1" t="str">
        <f>'Rekapitulace stavby'!E14</f>
        <v>Vyplň údaj</v>
      </c>
      <c r="F18" s="202"/>
      <c r="G18" s="202"/>
      <c r="H18" s="202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0"/>
      <c r="E27" s="207" t="s">
        <v>1</v>
      </c>
      <c r="F27" s="207"/>
      <c r="G27" s="207"/>
      <c r="H27" s="207"/>
      <c r="L27" s="90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1" t="s">
        <v>36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5" t="s">
        <v>40</v>
      </c>
      <c r="E33" s="27" t="s">
        <v>41</v>
      </c>
      <c r="F33" s="92">
        <f>ROUND((SUM(BE120:BE129)),  2)</f>
        <v>0</v>
      </c>
      <c r="I33" s="93">
        <v>0.21</v>
      </c>
      <c r="J33" s="92">
        <f>ROUND(((SUM(BE120:BE129))*I33),  2)</f>
        <v>0</v>
      </c>
      <c r="L33" s="32"/>
    </row>
    <row r="34" spans="2:12" s="1" customFormat="1" ht="14.45" customHeight="1">
      <c r="B34" s="32"/>
      <c r="E34" s="27" t="s">
        <v>42</v>
      </c>
      <c r="F34" s="92">
        <f>ROUND((SUM(BF120:BF129)),  2)</f>
        <v>0</v>
      </c>
      <c r="I34" s="93">
        <v>0.15</v>
      </c>
      <c r="J34" s="92">
        <f>ROUND(((SUM(BF120:BF129))*I34),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92">
        <f>ROUND((SUM(BG120:BG129)),  2)</f>
        <v>0</v>
      </c>
      <c r="I35" s="93">
        <v>0.21</v>
      </c>
      <c r="J35" s="92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92">
        <f>ROUND((SUM(BH120:BH129)),  2)</f>
        <v>0</v>
      </c>
      <c r="I36" s="93">
        <v>0.15</v>
      </c>
      <c r="J36" s="92">
        <f>0</f>
        <v>0</v>
      </c>
      <c r="L36" s="32"/>
    </row>
    <row r="37" spans="2:12" s="1" customFormat="1" ht="14.45" hidden="1" customHeight="1">
      <c r="B37" s="32"/>
      <c r="E37" s="27" t="s">
        <v>45</v>
      </c>
      <c r="F37" s="92">
        <f>ROUND((SUM(BI120:BI129)),  2)</f>
        <v>0</v>
      </c>
      <c r="I37" s="93">
        <v>0</v>
      </c>
      <c r="J37" s="92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46</v>
      </c>
      <c r="E39" s="57"/>
      <c r="F39" s="57"/>
      <c r="G39" s="96" t="s">
        <v>47</v>
      </c>
      <c r="H39" s="97" t="s">
        <v>48</v>
      </c>
      <c r="I39" s="57"/>
      <c r="J39" s="98">
        <f>SUM(J30:J37)</f>
        <v>0</v>
      </c>
      <c r="K39" s="99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51</v>
      </c>
      <c r="E61" s="34"/>
      <c r="F61" s="100" t="s">
        <v>52</v>
      </c>
      <c r="G61" s="43" t="s">
        <v>51</v>
      </c>
      <c r="H61" s="34"/>
      <c r="I61" s="34"/>
      <c r="J61" s="101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51</v>
      </c>
      <c r="E76" s="34"/>
      <c r="F76" s="100" t="s">
        <v>52</v>
      </c>
      <c r="G76" s="43" t="s">
        <v>51</v>
      </c>
      <c r="H76" s="34"/>
      <c r="I76" s="34"/>
      <c r="J76" s="101" t="s">
        <v>52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8" t="str">
        <f>E7</f>
        <v>Nové parkoviště u BD č.p.688 a 727,Zubří</v>
      </c>
      <c r="F85" s="239"/>
      <c r="G85" s="239"/>
      <c r="H85" s="239"/>
      <c r="L85" s="32"/>
    </row>
    <row r="86" spans="2:47" s="1" customFormat="1" ht="12" customHeight="1">
      <c r="B86" s="32"/>
      <c r="C86" s="27" t="s">
        <v>106</v>
      </c>
      <c r="L86" s="32"/>
    </row>
    <row r="87" spans="2:47" s="1" customFormat="1" ht="16.5" customHeight="1">
      <c r="B87" s="32"/>
      <c r="E87" s="218" t="str">
        <f>E9</f>
        <v>500 - Vedlejší rozpočtové náklady</v>
      </c>
      <c r="F87" s="240"/>
      <c r="G87" s="240"/>
      <c r="H87" s="240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Zubří</v>
      </c>
      <c r="I89" s="27" t="s">
        <v>22</v>
      </c>
      <c r="J89" s="52" t="str">
        <f>IF(J12="","",J12)</f>
        <v>9. 1. 2023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Město Zubří</v>
      </c>
      <c r="I91" s="27" t="s">
        <v>30</v>
      </c>
      <c r="J91" s="30" t="str">
        <f>E21</f>
        <v>LZ-PROJEKT plus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Fajfrová Irena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2" t="s">
        <v>127</v>
      </c>
      <c r="D94" s="94"/>
      <c r="E94" s="94"/>
      <c r="F94" s="94"/>
      <c r="G94" s="94"/>
      <c r="H94" s="94"/>
      <c r="I94" s="94"/>
      <c r="J94" s="103" t="s">
        <v>128</v>
      </c>
      <c r="K94" s="94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4" t="s">
        <v>129</v>
      </c>
      <c r="J96" s="66">
        <f>J120</f>
        <v>0</v>
      </c>
      <c r="L96" s="32"/>
      <c r="AU96" s="17" t="s">
        <v>130</v>
      </c>
    </row>
    <row r="97" spans="2:12" s="8" customFormat="1" ht="24.95" customHeight="1">
      <c r="B97" s="105"/>
      <c r="D97" s="106" t="s">
        <v>921</v>
      </c>
      <c r="E97" s="107"/>
      <c r="F97" s="107"/>
      <c r="G97" s="107"/>
      <c r="H97" s="107"/>
      <c r="I97" s="107"/>
      <c r="J97" s="108">
        <f>J121</f>
        <v>0</v>
      </c>
      <c r="L97" s="105"/>
    </row>
    <row r="98" spans="2:12" s="9" customFormat="1" ht="19.899999999999999" customHeight="1">
      <c r="B98" s="109"/>
      <c r="D98" s="110" t="s">
        <v>922</v>
      </c>
      <c r="E98" s="111"/>
      <c r="F98" s="111"/>
      <c r="G98" s="111"/>
      <c r="H98" s="111"/>
      <c r="I98" s="111"/>
      <c r="J98" s="112">
        <f>J122</f>
        <v>0</v>
      </c>
      <c r="L98" s="109"/>
    </row>
    <row r="99" spans="2:12" s="9" customFormat="1" ht="19.899999999999999" customHeight="1">
      <c r="B99" s="109"/>
      <c r="D99" s="110" t="s">
        <v>923</v>
      </c>
      <c r="E99" s="111"/>
      <c r="F99" s="111"/>
      <c r="G99" s="111"/>
      <c r="H99" s="111"/>
      <c r="I99" s="111"/>
      <c r="J99" s="112">
        <f>J126</f>
        <v>0</v>
      </c>
      <c r="L99" s="109"/>
    </row>
    <row r="100" spans="2:12" s="9" customFormat="1" ht="19.899999999999999" customHeight="1">
      <c r="B100" s="109"/>
      <c r="D100" s="110" t="s">
        <v>924</v>
      </c>
      <c r="E100" s="111"/>
      <c r="F100" s="111"/>
      <c r="G100" s="111"/>
      <c r="H100" s="111"/>
      <c r="I100" s="111"/>
      <c r="J100" s="112">
        <f>J128</f>
        <v>0</v>
      </c>
      <c r="L100" s="109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144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38" t="str">
        <f>E7</f>
        <v>Nové parkoviště u BD č.p.688 a 727,Zubří</v>
      </c>
      <c r="F110" s="239"/>
      <c r="G110" s="239"/>
      <c r="H110" s="239"/>
      <c r="L110" s="32"/>
    </row>
    <row r="111" spans="2:12" s="1" customFormat="1" ht="12" customHeight="1">
      <c r="B111" s="32"/>
      <c r="C111" s="27" t="s">
        <v>106</v>
      </c>
      <c r="L111" s="32"/>
    </row>
    <row r="112" spans="2:12" s="1" customFormat="1" ht="16.5" customHeight="1">
      <c r="B112" s="32"/>
      <c r="E112" s="218" t="str">
        <f>E9</f>
        <v>500 - Vedlejší rozpočtové náklady</v>
      </c>
      <c r="F112" s="240"/>
      <c r="G112" s="240"/>
      <c r="H112" s="240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Zubří</v>
      </c>
      <c r="I114" s="27" t="s">
        <v>22</v>
      </c>
      <c r="J114" s="52" t="str">
        <f>IF(J12="","",J12)</f>
        <v>9. 1. 2023</v>
      </c>
      <c r="L114" s="32"/>
    </row>
    <row r="115" spans="2:65" s="1" customFormat="1" ht="6.95" customHeight="1">
      <c r="B115" s="32"/>
      <c r="L115" s="32"/>
    </row>
    <row r="116" spans="2:65" s="1" customFormat="1" ht="25.7" customHeight="1">
      <c r="B116" s="32"/>
      <c r="C116" s="27" t="s">
        <v>24</v>
      </c>
      <c r="F116" s="25" t="str">
        <f>E15</f>
        <v>Město Zubří</v>
      </c>
      <c r="I116" s="27" t="s">
        <v>30</v>
      </c>
      <c r="J116" s="30" t="str">
        <f>E21</f>
        <v>LZ-PROJEKT plus s.r.o.</v>
      </c>
      <c r="L116" s="32"/>
    </row>
    <row r="117" spans="2:65" s="1" customFormat="1" ht="15.2" customHeight="1">
      <c r="B117" s="32"/>
      <c r="C117" s="27" t="s">
        <v>28</v>
      </c>
      <c r="F117" s="25" t="str">
        <f>IF(E18="","",E18)</f>
        <v>Vyplň údaj</v>
      </c>
      <c r="I117" s="27" t="s">
        <v>33</v>
      </c>
      <c r="J117" s="30" t="str">
        <f>E24</f>
        <v>Fajfrová Irena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3"/>
      <c r="C119" s="114" t="s">
        <v>145</v>
      </c>
      <c r="D119" s="115" t="s">
        <v>61</v>
      </c>
      <c r="E119" s="115" t="s">
        <v>57</v>
      </c>
      <c r="F119" s="115" t="s">
        <v>58</v>
      </c>
      <c r="G119" s="115" t="s">
        <v>146</v>
      </c>
      <c r="H119" s="115" t="s">
        <v>147</v>
      </c>
      <c r="I119" s="115" t="s">
        <v>148</v>
      </c>
      <c r="J119" s="115" t="s">
        <v>128</v>
      </c>
      <c r="K119" s="116" t="s">
        <v>149</v>
      </c>
      <c r="L119" s="113"/>
      <c r="M119" s="59" t="s">
        <v>1</v>
      </c>
      <c r="N119" s="60" t="s">
        <v>40</v>
      </c>
      <c r="O119" s="60" t="s">
        <v>150</v>
      </c>
      <c r="P119" s="60" t="s">
        <v>151</v>
      </c>
      <c r="Q119" s="60" t="s">
        <v>152</v>
      </c>
      <c r="R119" s="60" t="s">
        <v>153</v>
      </c>
      <c r="S119" s="60" t="s">
        <v>154</v>
      </c>
      <c r="T119" s="61" t="s">
        <v>155</v>
      </c>
    </row>
    <row r="120" spans="2:65" s="1" customFormat="1" ht="22.9" customHeight="1">
      <c r="B120" s="32"/>
      <c r="C120" s="64" t="s">
        <v>156</v>
      </c>
      <c r="J120" s="117">
        <f>BK120</f>
        <v>0</v>
      </c>
      <c r="L120" s="32"/>
      <c r="M120" s="62"/>
      <c r="N120" s="53"/>
      <c r="O120" s="53"/>
      <c r="P120" s="118">
        <f>P121</f>
        <v>0</v>
      </c>
      <c r="Q120" s="53"/>
      <c r="R120" s="118">
        <f>R121</f>
        <v>0</v>
      </c>
      <c r="S120" s="53"/>
      <c r="T120" s="119">
        <f>T121</f>
        <v>0</v>
      </c>
      <c r="AT120" s="17" t="s">
        <v>75</v>
      </c>
      <c r="AU120" s="17" t="s">
        <v>130</v>
      </c>
      <c r="BK120" s="120">
        <f>BK121</f>
        <v>0</v>
      </c>
    </row>
    <row r="121" spans="2:65" s="11" customFormat="1" ht="25.9" customHeight="1">
      <c r="B121" s="121"/>
      <c r="D121" s="122" t="s">
        <v>75</v>
      </c>
      <c r="E121" s="123" t="s">
        <v>925</v>
      </c>
      <c r="F121" s="123" t="s">
        <v>91</v>
      </c>
      <c r="I121" s="124"/>
      <c r="J121" s="125">
        <f>BK121</f>
        <v>0</v>
      </c>
      <c r="L121" s="121"/>
      <c r="M121" s="126"/>
      <c r="P121" s="127">
        <f>P122+P126+P128</f>
        <v>0</v>
      </c>
      <c r="R121" s="127">
        <f>R122+R126+R128</f>
        <v>0</v>
      </c>
      <c r="T121" s="128">
        <f>T122+T126+T128</f>
        <v>0</v>
      </c>
      <c r="AR121" s="122" t="s">
        <v>183</v>
      </c>
      <c r="AT121" s="129" t="s">
        <v>75</v>
      </c>
      <c r="AU121" s="129" t="s">
        <v>76</v>
      </c>
      <c r="AY121" s="122" t="s">
        <v>159</v>
      </c>
      <c r="BK121" s="130">
        <f>BK122+BK126+BK128</f>
        <v>0</v>
      </c>
    </row>
    <row r="122" spans="2:65" s="11" customFormat="1" ht="22.9" customHeight="1">
      <c r="B122" s="121"/>
      <c r="D122" s="122" t="s">
        <v>75</v>
      </c>
      <c r="E122" s="131" t="s">
        <v>926</v>
      </c>
      <c r="F122" s="131" t="s">
        <v>927</v>
      </c>
      <c r="I122" s="124"/>
      <c r="J122" s="132">
        <f>BK122</f>
        <v>0</v>
      </c>
      <c r="L122" s="121"/>
      <c r="M122" s="126"/>
      <c r="P122" s="127">
        <f>SUM(P123:P125)</f>
        <v>0</v>
      </c>
      <c r="R122" s="127">
        <f>SUM(R123:R125)</f>
        <v>0</v>
      </c>
      <c r="T122" s="128">
        <f>SUM(T123:T125)</f>
        <v>0</v>
      </c>
      <c r="AR122" s="122" t="s">
        <v>183</v>
      </c>
      <c r="AT122" s="129" t="s">
        <v>75</v>
      </c>
      <c r="AU122" s="129" t="s">
        <v>84</v>
      </c>
      <c r="AY122" s="122" t="s">
        <v>159</v>
      </c>
      <c r="BK122" s="130">
        <f>SUM(BK123:BK125)</f>
        <v>0</v>
      </c>
    </row>
    <row r="123" spans="2:65" s="1" customFormat="1" ht="16.5" customHeight="1">
      <c r="B123" s="133"/>
      <c r="C123" s="134" t="s">
        <v>84</v>
      </c>
      <c r="D123" s="134" t="s">
        <v>161</v>
      </c>
      <c r="E123" s="135" t="s">
        <v>928</v>
      </c>
      <c r="F123" s="136" t="s">
        <v>929</v>
      </c>
      <c r="G123" s="137" t="s">
        <v>930</v>
      </c>
      <c r="H123" s="138">
        <v>1</v>
      </c>
      <c r="I123" s="139"/>
      <c r="J123" s="140">
        <f>ROUND(I123*H123,2)</f>
        <v>0</v>
      </c>
      <c r="K123" s="136" t="s">
        <v>165</v>
      </c>
      <c r="L123" s="32"/>
      <c r="M123" s="141" t="s">
        <v>1</v>
      </c>
      <c r="N123" s="142" t="s">
        <v>41</v>
      </c>
      <c r="P123" s="143">
        <f>O123*H123</f>
        <v>0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AR123" s="145" t="s">
        <v>931</v>
      </c>
      <c r="AT123" s="145" t="s">
        <v>161</v>
      </c>
      <c r="AU123" s="145" t="s">
        <v>86</v>
      </c>
      <c r="AY123" s="17" t="s">
        <v>159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7" t="s">
        <v>84</v>
      </c>
      <c r="BK123" s="146">
        <f>ROUND(I123*H123,2)</f>
        <v>0</v>
      </c>
      <c r="BL123" s="17" t="s">
        <v>931</v>
      </c>
      <c r="BM123" s="145" t="s">
        <v>932</v>
      </c>
    </row>
    <row r="124" spans="2:65" s="1" customFormat="1" ht="16.5" customHeight="1">
      <c r="B124" s="133"/>
      <c r="C124" s="134" t="s">
        <v>86</v>
      </c>
      <c r="D124" s="134" t="s">
        <v>161</v>
      </c>
      <c r="E124" s="135" t="s">
        <v>933</v>
      </c>
      <c r="F124" s="136" t="s">
        <v>934</v>
      </c>
      <c r="G124" s="137" t="s">
        <v>930</v>
      </c>
      <c r="H124" s="138">
        <v>1</v>
      </c>
      <c r="I124" s="139"/>
      <c r="J124" s="140">
        <f>ROUND(I124*H124,2)</f>
        <v>0</v>
      </c>
      <c r="K124" s="136" t="s">
        <v>165</v>
      </c>
      <c r="L124" s="32"/>
      <c r="M124" s="141" t="s">
        <v>1</v>
      </c>
      <c r="N124" s="142" t="s">
        <v>41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931</v>
      </c>
      <c r="AT124" s="145" t="s">
        <v>161</v>
      </c>
      <c r="AU124" s="145" t="s">
        <v>86</v>
      </c>
      <c r="AY124" s="17" t="s">
        <v>159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84</v>
      </c>
      <c r="BK124" s="146">
        <f>ROUND(I124*H124,2)</f>
        <v>0</v>
      </c>
      <c r="BL124" s="17" t="s">
        <v>931</v>
      </c>
      <c r="BM124" s="145" t="s">
        <v>935</v>
      </c>
    </row>
    <row r="125" spans="2:65" s="1" customFormat="1" ht="16.5" customHeight="1">
      <c r="B125" s="133"/>
      <c r="C125" s="134" t="s">
        <v>176</v>
      </c>
      <c r="D125" s="134" t="s">
        <v>161</v>
      </c>
      <c r="E125" s="135" t="s">
        <v>936</v>
      </c>
      <c r="F125" s="136" t="s">
        <v>937</v>
      </c>
      <c r="G125" s="137" t="s">
        <v>930</v>
      </c>
      <c r="H125" s="138">
        <v>1</v>
      </c>
      <c r="I125" s="139"/>
      <c r="J125" s="140">
        <f>ROUND(I125*H125,2)</f>
        <v>0</v>
      </c>
      <c r="K125" s="136" t="s">
        <v>165</v>
      </c>
      <c r="L125" s="32"/>
      <c r="M125" s="141" t="s">
        <v>1</v>
      </c>
      <c r="N125" s="142" t="s">
        <v>41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931</v>
      </c>
      <c r="AT125" s="145" t="s">
        <v>161</v>
      </c>
      <c r="AU125" s="145" t="s">
        <v>86</v>
      </c>
      <c r="AY125" s="17" t="s">
        <v>159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84</v>
      </c>
      <c r="BK125" s="146">
        <f>ROUND(I125*H125,2)</f>
        <v>0</v>
      </c>
      <c r="BL125" s="17" t="s">
        <v>931</v>
      </c>
      <c r="BM125" s="145" t="s">
        <v>938</v>
      </c>
    </row>
    <row r="126" spans="2:65" s="11" customFormat="1" ht="22.9" customHeight="1">
      <c r="B126" s="121"/>
      <c r="D126" s="122" t="s">
        <v>75</v>
      </c>
      <c r="E126" s="131" t="s">
        <v>939</v>
      </c>
      <c r="F126" s="131" t="s">
        <v>940</v>
      </c>
      <c r="I126" s="124"/>
      <c r="J126" s="132">
        <f>BK126</f>
        <v>0</v>
      </c>
      <c r="L126" s="121"/>
      <c r="M126" s="126"/>
      <c r="P126" s="127">
        <f>P127</f>
        <v>0</v>
      </c>
      <c r="R126" s="127">
        <f>R127</f>
        <v>0</v>
      </c>
      <c r="T126" s="128">
        <f>T127</f>
        <v>0</v>
      </c>
      <c r="AR126" s="122" t="s">
        <v>183</v>
      </c>
      <c r="AT126" s="129" t="s">
        <v>75</v>
      </c>
      <c r="AU126" s="129" t="s">
        <v>84</v>
      </c>
      <c r="AY126" s="122" t="s">
        <v>159</v>
      </c>
      <c r="BK126" s="130">
        <f>BK127</f>
        <v>0</v>
      </c>
    </row>
    <row r="127" spans="2:65" s="1" customFormat="1" ht="16.5" customHeight="1">
      <c r="B127" s="133"/>
      <c r="C127" s="134" t="s">
        <v>166</v>
      </c>
      <c r="D127" s="134" t="s">
        <v>161</v>
      </c>
      <c r="E127" s="135" t="s">
        <v>941</v>
      </c>
      <c r="F127" s="136" t="s">
        <v>940</v>
      </c>
      <c r="G127" s="137" t="s">
        <v>930</v>
      </c>
      <c r="H127" s="138">
        <v>1</v>
      </c>
      <c r="I127" s="139"/>
      <c r="J127" s="140">
        <f>ROUND(I127*H127,2)</f>
        <v>0</v>
      </c>
      <c r="K127" s="136" t="s">
        <v>165</v>
      </c>
      <c r="L127" s="32"/>
      <c r="M127" s="141" t="s">
        <v>1</v>
      </c>
      <c r="N127" s="142" t="s">
        <v>41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931</v>
      </c>
      <c r="AT127" s="145" t="s">
        <v>161</v>
      </c>
      <c r="AU127" s="145" t="s">
        <v>86</v>
      </c>
      <c r="AY127" s="17" t="s">
        <v>159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84</v>
      </c>
      <c r="BK127" s="146">
        <f>ROUND(I127*H127,2)</f>
        <v>0</v>
      </c>
      <c r="BL127" s="17" t="s">
        <v>931</v>
      </c>
      <c r="BM127" s="145" t="s">
        <v>942</v>
      </c>
    </row>
    <row r="128" spans="2:65" s="11" customFormat="1" ht="22.9" customHeight="1">
      <c r="B128" s="121"/>
      <c r="D128" s="122" t="s">
        <v>75</v>
      </c>
      <c r="E128" s="131" t="s">
        <v>943</v>
      </c>
      <c r="F128" s="131" t="s">
        <v>944</v>
      </c>
      <c r="I128" s="124"/>
      <c r="J128" s="132">
        <f>BK128</f>
        <v>0</v>
      </c>
      <c r="L128" s="121"/>
      <c r="M128" s="126"/>
      <c r="P128" s="127">
        <f>P129</f>
        <v>0</v>
      </c>
      <c r="R128" s="127">
        <f>R129</f>
        <v>0</v>
      </c>
      <c r="T128" s="128">
        <f>T129</f>
        <v>0</v>
      </c>
      <c r="AR128" s="122" t="s">
        <v>183</v>
      </c>
      <c r="AT128" s="129" t="s">
        <v>75</v>
      </c>
      <c r="AU128" s="129" t="s">
        <v>84</v>
      </c>
      <c r="AY128" s="122" t="s">
        <v>159</v>
      </c>
      <c r="BK128" s="130">
        <f>BK129</f>
        <v>0</v>
      </c>
    </row>
    <row r="129" spans="2:65" s="1" customFormat="1" ht="16.5" customHeight="1">
      <c r="B129" s="133"/>
      <c r="C129" s="134" t="s">
        <v>183</v>
      </c>
      <c r="D129" s="134" t="s">
        <v>161</v>
      </c>
      <c r="E129" s="135" t="s">
        <v>945</v>
      </c>
      <c r="F129" s="136" t="s">
        <v>946</v>
      </c>
      <c r="G129" s="137" t="s">
        <v>930</v>
      </c>
      <c r="H129" s="138">
        <v>1</v>
      </c>
      <c r="I129" s="139"/>
      <c r="J129" s="140">
        <f>ROUND(I129*H129,2)</f>
        <v>0</v>
      </c>
      <c r="K129" s="136" t="s">
        <v>165</v>
      </c>
      <c r="L129" s="32"/>
      <c r="M129" s="186" t="s">
        <v>1</v>
      </c>
      <c r="N129" s="187" t="s">
        <v>41</v>
      </c>
      <c r="O129" s="188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AR129" s="145" t="s">
        <v>931</v>
      </c>
      <c r="AT129" s="145" t="s">
        <v>161</v>
      </c>
      <c r="AU129" s="145" t="s">
        <v>86</v>
      </c>
      <c r="AY129" s="17" t="s">
        <v>159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84</v>
      </c>
      <c r="BK129" s="146">
        <f>ROUND(I129*H129,2)</f>
        <v>0</v>
      </c>
      <c r="BL129" s="17" t="s">
        <v>931</v>
      </c>
      <c r="BM129" s="145" t="s">
        <v>947</v>
      </c>
    </row>
    <row r="130" spans="2:65" s="1" customFormat="1" ht="6.95" customHeight="1">
      <c r="B130" s="44"/>
      <c r="C130" s="45"/>
      <c r="D130" s="45"/>
      <c r="E130" s="45"/>
      <c r="F130" s="45"/>
      <c r="G130" s="45"/>
      <c r="H130" s="45"/>
      <c r="I130" s="45"/>
      <c r="J130" s="45"/>
      <c r="K130" s="45"/>
      <c r="L130" s="32"/>
    </row>
  </sheetData>
  <autoFilter ref="C119:K129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89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948</v>
      </c>
      <c r="H4" s="20"/>
    </row>
    <row r="5" spans="2:8" ht="12" customHeight="1">
      <c r="B5" s="20"/>
      <c r="C5" s="24" t="s">
        <v>13</v>
      </c>
      <c r="D5" s="207" t="s">
        <v>14</v>
      </c>
      <c r="E5" s="203"/>
      <c r="F5" s="203"/>
      <c r="H5" s="20"/>
    </row>
    <row r="6" spans="2:8" ht="36.950000000000003" customHeight="1">
      <c r="B6" s="20"/>
      <c r="C6" s="26" t="s">
        <v>16</v>
      </c>
      <c r="D6" s="204" t="s">
        <v>17</v>
      </c>
      <c r="E6" s="203"/>
      <c r="F6" s="203"/>
      <c r="H6" s="20"/>
    </row>
    <row r="7" spans="2:8" ht="16.5" customHeight="1">
      <c r="B7" s="20"/>
      <c r="C7" s="27" t="s">
        <v>22</v>
      </c>
      <c r="D7" s="52" t="str">
        <f>'Rekapitulace stavby'!AN8</f>
        <v>9. 1. 2023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13"/>
      <c r="C9" s="114" t="s">
        <v>57</v>
      </c>
      <c r="D9" s="115" t="s">
        <v>58</v>
      </c>
      <c r="E9" s="115" t="s">
        <v>146</v>
      </c>
      <c r="F9" s="116" t="s">
        <v>949</v>
      </c>
      <c r="H9" s="113"/>
    </row>
    <row r="10" spans="2:8" s="1" customFormat="1" ht="26.45" customHeight="1">
      <c r="B10" s="32"/>
      <c r="C10" s="191" t="s">
        <v>950</v>
      </c>
      <c r="D10" s="191" t="s">
        <v>82</v>
      </c>
      <c r="H10" s="32"/>
    </row>
    <row r="11" spans="2:8" s="1" customFormat="1" ht="16.899999999999999" customHeight="1">
      <c r="B11" s="32"/>
      <c r="C11" s="192" t="s">
        <v>93</v>
      </c>
      <c r="D11" s="193" t="s">
        <v>1</v>
      </c>
      <c r="E11" s="194" t="s">
        <v>1</v>
      </c>
      <c r="F11" s="195">
        <v>354.56</v>
      </c>
      <c r="H11" s="32"/>
    </row>
    <row r="12" spans="2:8" s="1" customFormat="1" ht="16.899999999999999" customHeight="1">
      <c r="B12" s="32"/>
      <c r="C12" s="196" t="s">
        <v>93</v>
      </c>
      <c r="D12" s="196" t="s">
        <v>215</v>
      </c>
      <c r="E12" s="17" t="s">
        <v>1</v>
      </c>
      <c r="F12" s="197">
        <v>354.56</v>
      </c>
      <c r="H12" s="32"/>
    </row>
    <row r="13" spans="2:8" s="1" customFormat="1" ht="16.899999999999999" customHeight="1">
      <c r="B13" s="32"/>
      <c r="C13" s="198" t="s">
        <v>951</v>
      </c>
      <c r="H13" s="32"/>
    </row>
    <row r="14" spans="2:8" s="1" customFormat="1" ht="22.5">
      <c r="B14" s="32"/>
      <c r="C14" s="196" t="s">
        <v>211</v>
      </c>
      <c r="D14" s="196" t="s">
        <v>212</v>
      </c>
      <c r="E14" s="17" t="s">
        <v>213</v>
      </c>
      <c r="F14" s="197">
        <v>354.56</v>
      </c>
      <c r="H14" s="32"/>
    </row>
    <row r="15" spans="2:8" s="1" customFormat="1" ht="22.5">
      <c r="B15" s="32"/>
      <c r="C15" s="196" t="s">
        <v>279</v>
      </c>
      <c r="D15" s="196" t="s">
        <v>280</v>
      </c>
      <c r="E15" s="17" t="s">
        <v>213</v>
      </c>
      <c r="F15" s="197">
        <v>427.63499999999999</v>
      </c>
      <c r="H15" s="32"/>
    </row>
    <row r="16" spans="2:8" s="1" customFormat="1" ht="16.899999999999999" customHeight="1">
      <c r="B16" s="32"/>
      <c r="C16" s="192" t="s">
        <v>95</v>
      </c>
      <c r="D16" s="193" t="s">
        <v>1</v>
      </c>
      <c r="E16" s="194" t="s">
        <v>1</v>
      </c>
      <c r="F16" s="195">
        <v>52</v>
      </c>
      <c r="H16" s="32"/>
    </row>
    <row r="17" spans="2:8" s="1" customFormat="1" ht="16.899999999999999" customHeight="1">
      <c r="B17" s="32"/>
      <c r="C17" s="196" t="s">
        <v>1</v>
      </c>
      <c r="D17" s="196" t="s">
        <v>220</v>
      </c>
      <c r="E17" s="17" t="s">
        <v>1</v>
      </c>
      <c r="F17" s="197">
        <v>0</v>
      </c>
      <c r="H17" s="32"/>
    </row>
    <row r="18" spans="2:8" s="1" customFormat="1" ht="16.899999999999999" customHeight="1">
      <c r="B18" s="32"/>
      <c r="C18" s="196" t="s">
        <v>95</v>
      </c>
      <c r="D18" s="196" t="s">
        <v>221</v>
      </c>
      <c r="E18" s="17" t="s">
        <v>1</v>
      </c>
      <c r="F18" s="197">
        <v>52</v>
      </c>
      <c r="H18" s="32"/>
    </row>
    <row r="19" spans="2:8" s="1" customFormat="1" ht="16.899999999999999" customHeight="1">
      <c r="B19" s="32"/>
      <c r="C19" s="198" t="s">
        <v>951</v>
      </c>
      <c r="H19" s="32"/>
    </row>
    <row r="20" spans="2:8" s="1" customFormat="1" ht="16.899999999999999" customHeight="1">
      <c r="B20" s="32"/>
      <c r="C20" s="196" t="s">
        <v>217</v>
      </c>
      <c r="D20" s="196" t="s">
        <v>218</v>
      </c>
      <c r="E20" s="17" t="s">
        <v>213</v>
      </c>
      <c r="F20" s="197">
        <v>52</v>
      </c>
      <c r="H20" s="32"/>
    </row>
    <row r="21" spans="2:8" s="1" customFormat="1" ht="22.5">
      <c r="B21" s="32"/>
      <c r="C21" s="196" t="s">
        <v>279</v>
      </c>
      <c r="D21" s="196" t="s">
        <v>280</v>
      </c>
      <c r="E21" s="17" t="s">
        <v>213</v>
      </c>
      <c r="F21" s="197">
        <v>427.63499999999999</v>
      </c>
      <c r="H21" s="32"/>
    </row>
    <row r="22" spans="2:8" s="1" customFormat="1" ht="16.899999999999999" customHeight="1">
      <c r="B22" s="32"/>
      <c r="C22" s="196" t="s">
        <v>309</v>
      </c>
      <c r="D22" s="196" t="s">
        <v>310</v>
      </c>
      <c r="E22" s="17" t="s">
        <v>213</v>
      </c>
      <c r="F22" s="197">
        <v>79.742000000000004</v>
      </c>
      <c r="H22" s="32"/>
    </row>
    <row r="23" spans="2:8" s="1" customFormat="1" ht="16.899999999999999" customHeight="1">
      <c r="B23" s="32"/>
      <c r="C23" s="192" t="s">
        <v>98</v>
      </c>
      <c r="D23" s="193" t="s">
        <v>1</v>
      </c>
      <c r="E23" s="194" t="s">
        <v>1</v>
      </c>
      <c r="F23" s="195">
        <v>306</v>
      </c>
      <c r="H23" s="32"/>
    </row>
    <row r="24" spans="2:8" s="1" customFormat="1" ht="16.899999999999999" customHeight="1">
      <c r="B24" s="32"/>
      <c r="C24" s="196" t="s">
        <v>98</v>
      </c>
      <c r="D24" s="196" t="s">
        <v>99</v>
      </c>
      <c r="E24" s="17" t="s">
        <v>1</v>
      </c>
      <c r="F24" s="197">
        <v>306</v>
      </c>
      <c r="H24" s="32"/>
    </row>
    <row r="25" spans="2:8" s="1" customFormat="1" ht="16.899999999999999" customHeight="1">
      <c r="B25" s="32"/>
      <c r="C25" s="198" t="s">
        <v>951</v>
      </c>
      <c r="H25" s="32"/>
    </row>
    <row r="26" spans="2:8" s="1" customFormat="1" ht="22.5">
      <c r="B26" s="32"/>
      <c r="C26" s="196" t="s">
        <v>450</v>
      </c>
      <c r="D26" s="196" t="s">
        <v>451</v>
      </c>
      <c r="E26" s="17" t="s">
        <v>164</v>
      </c>
      <c r="F26" s="197">
        <v>306</v>
      </c>
      <c r="H26" s="32"/>
    </row>
    <row r="27" spans="2:8" s="1" customFormat="1" ht="16.899999999999999" customHeight="1">
      <c r="B27" s="32"/>
      <c r="C27" s="196" t="s">
        <v>437</v>
      </c>
      <c r="D27" s="196" t="s">
        <v>438</v>
      </c>
      <c r="E27" s="17" t="s">
        <v>164</v>
      </c>
      <c r="F27" s="197">
        <v>306</v>
      </c>
      <c r="H27" s="32"/>
    </row>
    <row r="28" spans="2:8" s="1" customFormat="1" ht="16.899999999999999" customHeight="1">
      <c r="B28" s="32"/>
      <c r="C28" s="196" t="s">
        <v>441</v>
      </c>
      <c r="D28" s="196" t="s">
        <v>442</v>
      </c>
      <c r="E28" s="17" t="s">
        <v>164</v>
      </c>
      <c r="F28" s="197">
        <v>306</v>
      </c>
      <c r="H28" s="32"/>
    </row>
    <row r="29" spans="2:8" s="1" customFormat="1" ht="16.899999999999999" customHeight="1">
      <c r="B29" s="32"/>
      <c r="C29" s="196" t="s">
        <v>445</v>
      </c>
      <c r="D29" s="196" t="s">
        <v>446</v>
      </c>
      <c r="E29" s="17" t="s">
        <v>164</v>
      </c>
      <c r="F29" s="197">
        <v>612</v>
      </c>
      <c r="H29" s="32"/>
    </row>
    <row r="30" spans="2:8" s="1" customFormat="1" ht="16.899999999999999" customHeight="1">
      <c r="B30" s="32"/>
      <c r="C30" s="196" t="s">
        <v>458</v>
      </c>
      <c r="D30" s="196" t="s">
        <v>459</v>
      </c>
      <c r="E30" s="17" t="s">
        <v>164</v>
      </c>
      <c r="F30" s="197">
        <v>306</v>
      </c>
      <c r="H30" s="32"/>
    </row>
    <row r="31" spans="2:8" s="1" customFormat="1" ht="16.899999999999999" customHeight="1">
      <c r="B31" s="32"/>
      <c r="C31" s="192" t="s">
        <v>100</v>
      </c>
      <c r="D31" s="193" t="s">
        <v>1</v>
      </c>
      <c r="E31" s="194" t="s">
        <v>1</v>
      </c>
      <c r="F31" s="195">
        <v>427.63499999999999</v>
      </c>
      <c r="H31" s="32"/>
    </row>
    <row r="32" spans="2:8" s="1" customFormat="1" ht="16.899999999999999" customHeight="1">
      <c r="B32" s="32"/>
      <c r="C32" s="196" t="s">
        <v>1</v>
      </c>
      <c r="D32" s="196" t="s">
        <v>282</v>
      </c>
      <c r="E32" s="17" t="s">
        <v>1</v>
      </c>
      <c r="F32" s="197">
        <v>0</v>
      </c>
      <c r="H32" s="32"/>
    </row>
    <row r="33" spans="2:8" s="1" customFormat="1" ht="16.899999999999999" customHeight="1">
      <c r="B33" s="32"/>
      <c r="C33" s="196" t="s">
        <v>1</v>
      </c>
      <c r="D33" s="196" t="s">
        <v>283</v>
      </c>
      <c r="E33" s="17" t="s">
        <v>1</v>
      </c>
      <c r="F33" s="197">
        <v>507.37700000000001</v>
      </c>
      <c r="H33" s="32"/>
    </row>
    <row r="34" spans="2:8" s="1" customFormat="1" ht="16.899999999999999" customHeight="1">
      <c r="B34" s="32"/>
      <c r="C34" s="196" t="s">
        <v>1</v>
      </c>
      <c r="D34" s="196" t="s">
        <v>284</v>
      </c>
      <c r="E34" s="17" t="s">
        <v>1</v>
      </c>
      <c r="F34" s="197">
        <v>-79.742000000000004</v>
      </c>
      <c r="H34" s="32"/>
    </row>
    <row r="35" spans="2:8" s="1" customFormat="1" ht="16.899999999999999" customHeight="1">
      <c r="B35" s="32"/>
      <c r="C35" s="196" t="s">
        <v>100</v>
      </c>
      <c r="D35" s="196" t="s">
        <v>236</v>
      </c>
      <c r="E35" s="17" t="s">
        <v>1</v>
      </c>
      <c r="F35" s="197">
        <v>427.63499999999999</v>
      </c>
      <c r="H35" s="32"/>
    </row>
    <row r="36" spans="2:8" s="1" customFormat="1" ht="16.899999999999999" customHeight="1">
      <c r="B36" s="32"/>
      <c r="C36" s="198" t="s">
        <v>951</v>
      </c>
      <c r="H36" s="32"/>
    </row>
    <row r="37" spans="2:8" s="1" customFormat="1" ht="22.5">
      <c r="B37" s="32"/>
      <c r="C37" s="196" t="s">
        <v>279</v>
      </c>
      <c r="D37" s="196" t="s">
        <v>280</v>
      </c>
      <c r="E37" s="17" t="s">
        <v>213</v>
      </c>
      <c r="F37" s="197">
        <v>427.63499999999999</v>
      </c>
      <c r="H37" s="32"/>
    </row>
    <row r="38" spans="2:8" s="1" customFormat="1" ht="22.5">
      <c r="B38" s="32"/>
      <c r="C38" s="196" t="s">
        <v>286</v>
      </c>
      <c r="D38" s="196" t="s">
        <v>287</v>
      </c>
      <c r="E38" s="17" t="s">
        <v>213</v>
      </c>
      <c r="F38" s="197">
        <v>4276.3500000000004</v>
      </c>
      <c r="H38" s="32"/>
    </row>
    <row r="39" spans="2:8" s="1" customFormat="1" ht="22.5">
      <c r="B39" s="32"/>
      <c r="C39" s="196" t="s">
        <v>297</v>
      </c>
      <c r="D39" s="196" t="s">
        <v>298</v>
      </c>
      <c r="E39" s="17" t="s">
        <v>299</v>
      </c>
      <c r="F39" s="197">
        <v>855.27</v>
      </c>
      <c r="H39" s="32"/>
    </row>
    <row r="40" spans="2:8" s="1" customFormat="1" ht="16.899999999999999" customHeight="1">
      <c r="B40" s="32"/>
      <c r="C40" s="196" t="s">
        <v>303</v>
      </c>
      <c r="D40" s="196" t="s">
        <v>304</v>
      </c>
      <c r="E40" s="17" t="s">
        <v>213</v>
      </c>
      <c r="F40" s="197">
        <v>427.63499999999999</v>
      </c>
      <c r="H40" s="32"/>
    </row>
    <row r="41" spans="2:8" s="1" customFormat="1" ht="16.899999999999999" customHeight="1">
      <c r="B41" s="32"/>
      <c r="C41" s="192" t="s">
        <v>124</v>
      </c>
      <c r="D41" s="193" t="s">
        <v>1</v>
      </c>
      <c r="E41" s="194" t="s">
        <v>1</v>
      </c>
      <c r="F41" s="195">
        <v>63.975000000000001</v>
      </c>
      <c r="H41" s="32"/>
    </row>
    <row r="42" spans="2:8" s="1" customFormat="1" ht="16.899999999999999" customHeight="1">
      <c r="B42" s="32"/>
      <c r="C42" s="196" t="s">
        <v>1</v>
      </c>
      <c r="D42" s="196" t="s">
        <v>275</v>
      </c>
      <c r="E42" s="17" t="s">
        <v>1</v>
      </c>
      <c r="F42" s="197">
        <v>0</v>
      </c>
      <c r="H42" s="32"/>
    </row>
    <row r="43" spans="2:8" s="1" customFormat="1" ht="16.899999999999999" customHeight="1">
      <c r="B43" s="32"/>
      <c r="C43" s="196" t="s">
        <v>1</v>
      </c>
      <c r="D43" s="196" t="s">
        <v>276</v>
      </c>
      <c r="E43" s="17" t="s">
        <v>1</v>
      </c>
      <c r="F43" s="197">
        <v>93.6</v>
      </c>
      <c r="H43" s="32"/>
    </row>
    <row r="44" spans="2:8" s="1" customFormat="1" ht="16.899999999999999" customHeight="1">
      <c r="B44" s="32"/>
      <c r="C44" s="196" t="s">
        <v>1</v>
      </c>
      <c r="D44" s="196" t="s">
        <v>277</v>
      </c>
      <c r="E44" s="17" t="s">
        <v>1</v>
      </c>
      <c r="F44" s="197">
        <v>-29.625</v>
      </c>
      <c r="H44" s="32"/>
    </row>
    <row r="45" spans="2:8" s="1" customFormat="1" ht="16.899999999999999" customHeight="1">
      <c r="B45" s="32"/>
      <c r="C45" s="196" t="s">
        <v>124</v>
      </c>
      <c r="D45" s="196" t="s">
        <v>236</v>
      </c>
      <c r="E45" s="17" t="s">
        <v>1</v>
      </c>
      <c r="F45" s="197">
        <v>63.975000000000001</v>
      </c>
      <c r="H45" s="32"/>
    </row>
    <row r="46" spans="2:8" s="1" customFormat="1" ht="16.899999999999999" customHeight="1">
      <c r="B46" s="32"/>
      <c r="C46" s="198" t="s">
        <v>951</v>
      </c>
      <c r="H46" s="32"/>
    </row>
    <row r="47" spans="2:8" s="1" customFormat="1" ht="22.5">
      <c r="B47" s="32"/>
      <c r="C47" s="196" t="s">
        <v>272</v>
      </c>
      <c r="D47" s="196" t="s">
        <v>273</v>
      </c>
      <c r="E47" s="17" t="s">
        <v>213</v>
      </c>
      <c r="F47" s="197">
        <v>63.975000000000001</v>
      </c>
      <c r="H47" s="32"/>
    </row>
    <row r="48" spans="2:8" s="1" customFormat="1" ht="16.899999999999999" customHeight="1">
      <c r="B48" s="32"/>
      <c r="C48" s="196" t="s">
        <v>303</v>
      </c>
      <c r="D48" s="196" t="s">
        <v>304</v>
      </c>
      <c r="E48" s="17" t="s">
        <v>213</v>
      </c>
      <c r="F48" s="197">
        <v>63.975000000000001</v>
      </c>
      <c r="H48" s="32"/>
    </row>
    <row r="49" spans="2:8" s="1" customFormat="1" ht="16.899999999999999" customHeight="1">
      <c r="B49" s="32"/>
      <c r="C49" s="192" t="s">
        <v>102</v>
      </c>
      <c r="D49" s="193" t="s">
        <v>1</v>
      </c>
      <c r="E49" s="194" t="s">
        <v>1</v>
      </c>
      <c r="F49" s="195">
        <v>624</v>
      </c>
      <c r="H49" s="32"/>
    </row>
    <row r="50" spans="2:8" s="1" customFormat="1" ht="16.899999999999999" customHeight="1">
      <c r="B50" s="32"/>
      <c r="C50" s="196" t="s">
        <v>102</v>
      </c>
      <c r="D50" s="196" t="s">
        <v>209</v>
      </c>
      <c r="E50" s="17" t="s">
        <v>1</v>
      </c>
      <c r="F50" s="197">
        <v>624</v>
      </c>
      <c r="H50" s="32"/>
    </row>
    <row r="51" spans="2:8" s="1" customFormat="1" ht="16.899999999999999" customHeight="1">
      <c r="B51" s="32"/>
      <c r="C51" s="198" t="s">
        <v>951</v>
      </c>
      <c r="H51" s="32"/>
    </row>
    <row r="52" spans="2:8" s="1" customFormat="1" ht="16.899999999999999" customHeight="1">
      <c r="B52" s="32"/>
      <c r="C52" s="196" t="s">
        <v>206</v>
      </c>
      <c r="D52" s="196" t="s">
        <v>207</v>
      </c>
      <c r="E52" s="17" t="s">
        <v>164</v>
      </c>
      <c r="F52" s="197">
        <v>624</v>
      </c>
      <c r="H52" s="32"/>
    </row>
    <row r="53" spans="2:8" s="1" customFormat="1" ht="22.5">
      <c r="B53" s="32"/>
      <c r="C53" s="196" t="s">
        <v>272</v>
      </c>
      <c r="D53" s="196" t="s">
        <v>273</v>
      </c>
      <c r="E53" s="17" t="s">
        <v>213</v>
      </c>
      <c r="F53" s="197">
        <v>63.975000000000001</v>
      </c>
      <c r="H53" s="32"/>
    </row>
    <row r="54" spans="2:8" s="1" customFormat="1" ht="16.899999999999999" customHeight="1">
      <c r="B54" s="32"/>
      <c r="C54" s="192" t="s">
        <v>104</v>
      </c>
      <c r="D54" s="193" t="s">
        <v>1</v>
      </c>
      <c r="E54" s="194" t="s">
        <v>1</v>
      </c>
      <c r="F54" s="195">
        <v>197.5</v>
      </c>
      <c r="H54" s="32"/>
    </row>
    <row r="55" spans="2:8" s="1" customFormat="1" ht="16.899999999999999" customHeight="1">
      <c r="B55" s="32"/>
      <c r="C55" s="196" t="s">
        <v>104</v>
      </c>
      <c r="D55" s="196" t="s">
        <v>363</v>
      </c>
      <c r="E55" s="17" t="s">
        <v>1</v>
      </c>
      <c r="F55" s="197">
        <v>197.5</v>
      </c>
      <c r="H55" s="32"/>
    </row>
    <row r="56" spans="2:8" s="1" customFormat="1" ht="16.899999999999999" customHeight="1">
      <c r="B56" s="32"/>
      <c r="C56" s="198" t="s">
        <v>951</v>
      </c>
      <c r="H56" s="32"/>
    </row>
    <row r="57" spans="2:8" s="1" customFormat="1" ht="16.899999999999999" customHeight="1">
      <c r="B57" s="32"/>
      <c r="C57" s="196" t="s">
        <v>360</v>
      </c>
      <c r="D57" s="196" t="s">
        <v>361</v>
      </c>
      <c r="E57" s="17" t="s">
        <v>164</v>
      </c>
      <c r="F57" s="197">
        <v>197.5</v>
      </c>
      <c r="H57" s="32"/>
    </row>
    <row r="58" spans="2:8" s="1" customFormat="1" ht="22.5">
      <c r="B58" s="32"/>
      <c r="C58" s="196" t="s">
        <v>267</v>
      </c>
      <c r="D58" s="196" t="s">
        <v>268</v>
      </c>
      <c r="E58" s="17" t="s">
        <v>213</v>
      </c>
      <c r="F58" s="197">
        <v>59.25</v>
      </c>
      <c r="H58" s="32"/>
    </row>
    <row r="59" spans="2:8" s="1" customFormat="1" ht="22.5">
      <c r="B59" s="32"/>
      <c r="C59" s="196" t="s">
        <v>272</v>
      </c>
      <c r="D59" s="196" t="s">
        <v>273</v>
      </c>
      <c r="E59" s="17" t="s">
        <v>213</v>
      </c>
      <c r="F59" s="197">
        <v>63.975000000000001</v>
      </c>
      <c r="H59" s="32"/>
    </row>
    <row r="60" spans="2:8" s="1" customFormat="1" ht="16.899999999999999" customHeight="1">
      <c r="B60" s="32"/>
      <c r="C60" s="196" t="s">
        <v>291</v>
      </c>
      <c r="D60" s="196" t="s">
        <v>292</v>
      </c>
      <c r="E60" s="17" t="s">
        <v>213</v>
      </c>
      <c r="F60" s="197">
        <v>29.625</v>
      </c>
      <c r="H60" s="32"/>
    </row>
    <row r="61" spans="2:8" s="1" customFormat="1" ht="16.899999999999999" customHeight="1">
      <c r="B61" s="32"/>
      <c r="C61" s="196" t="s">
        <v>365</v>
      </c>
      <c r="D61" s="196" t="s">
        <v>366</v>
      </c>
      <c r="E61" s="17" t="s">
        <v>164</v>
      </c>
      <c r="F61" s="197">
        <v>197.5</v>
      </c>
      <c r="H61" s="32"/>
    </row>
    <row r="62" spans="2:8" s="1" customFormat="1" ht="16.899999999999999" customHeight="1">
      <c r="B62" s="32"/>
      <c r="C62" s="196" t="s">
        <v>375</v>
      </c>
      <c r="D62" s="196" t="s">
        <v>376</v>
      </c>
      <c r="E62" s="17" t="s">
        <v>164</v>
      </c>
      <c r="F62" s="197">
        <v>197.5</v>
      </c>
      <c r="H62" s="32"/>
    </row>
    <row r="63" spans="2:8" s="1" customFormat="1" ht="16.899999999999999" customHeight="1">
      <c r="B63" s="32"/>
      <c r="C63" s="196" t="s">
        <v>379</v>
      </c>
      <c r="D63" s="196" t="s">
        <v>380</v>
      </c>
      <c r="E63" s="17" t="s">
        <v>164</v>
      </c>
      <c r="F63" s="197">
        <v>197.5</v>
      </c>
      <c r="H63" s="32"/>
    </row>
    <row r="64" spans="2:8" s="1" customFormat="1" ht="16.899999999999999" customHeight="1">
      <c r="B64" s="32"/>
      <c r="C64" s="192" t="s">
        <v>107</v>
      </c>
      <c r="D64" s="193" t="s">
        <v>1</v>
      </c>
      <c r="E64" s="194" t="s">
        <v>1</v>
      </c>
      <c r="F64" s="195">
        <v>14.458</v>
      </c>
      <c r="H64" s="32"/>
    </row>
    <row r="65" spans="2:8" s="1" customFormat="1" ht="16.899999999999999" customHeight="1">
      <c r="B65" s="32"/>
      <c r="C65" s="196" t="s">
        <v>1</v>
      </c>
      <c r="D65" s="196" t="s">
        <v>232</v>
      </c>
      <c r="E65" s="17" t="s">
        <v>1</v>
      </c>
      <c r="F65" s="197">
        <v>0</v>
      </c>
      <c r="H65" s="32"/>
    </row>
    <row r="66" spans="2:8" s="1" customFormat="1" ht="16.899999999999999" customHeight="1">
      <c r="B66" s="32"/>
      <c r="C66" s="196" t="s">
        <v>1</v>
      </c>
      <c r="D66" s="196" t="s">
        <v>333</v>
      </c>
      <c r="E66" s="17" t="s">
        <v>1</v>
      </c>
      <c r="F66" s="197">
        <v>13.94</v>
      </c>
      <c r="H66" s="32"/>
    </row>
    <row r="67" spans="2:8" s="1" customFormat="1" ht="16.899999999999999" customHeight="1">
      <c r="B67" s="32"/>
      <c r="C67" s="196" t="s">
        <v>1</v>
      </c>
      <c r="D67" s="196" t="s">
        <v>334</v>
      </c>
      <c r="E67" s="17" t="s">
        <v>1</v>
      </c>
      <c r="F67" s="197">
        <v>0.51800000000000002</v>
      </c>
      <c r="H67" s="32"/>
    </row>
    <row r="68" spans="2:8" s="1" customFormat="1" ht="16.899999999999999" customHeight="1">
      <c r="B68" s="32"/>
      <c r="C68" s="196" t="s">
        <v>107</v>
      </c>
      <c r="D68" s="196" t="s">
        <v>236</v>
      </c>
      <c r="E68" s="17" t="s">
        <v>1</v>
      </c>
      <c r="F68" s="197">
        <v>14.458</v>
      </c>
      <c r="H68" s="32"/>
    </row>
    <row r="69" spans="2:8" s="1" customFormat="1" ht="16.899999999999999" customHeight="1">
      <c r="B69" s="32"/>
      <c r="C69" s="198" t="s">
        <v>951</v>
      </c>
      <c r="H69" s="32"/>
    </row>
    <row r="70" spans="2:8" s="1" customFormat="1" ht="16.899999999999999" customHeight="1">
      <c r="B70" s="32"/>
      <c r="C70" s="196" t="s">
        <v>330</v>
      </c>
      <c r="D70" s="196" t="s">
        <v>331</v>
      </c>
      <c r="E70" s="17" t="s">
        <v>213</v>
      </c>
      <c r="F70" s="197">
        <v>14.458</v>
      </c>
      <c r="H70" s="32"/>
    </row>
    <row r="71" spans="2:8" s="1" customFormat="1" ht="16.899999999999999" customHeight="1">
      <c r="B71" s="32"/>
      <c r="C71" s="196" t="s">
        <v>309</v>
      </c>
      <c r="D71" s="196" t="s">
        <v>310</v>
      </c>
      <c r="E71" s="17" t="s">
        <v>213</v>
      </c>
      <c r="F71" s="197">
        <v>51.816000000000003</v>
      </c>
      <c r="H71" s="32"/>
    </row>
    <row r="72" spans="2:8" s="1" customFormat="1" ht="16.899999999999999" customHeight="1">
      <c r="B72" s="32"/>
      <c r="C72" s="192" t="s">
        <v>110</v>
      </c>
      <c r="D72" s="193" t="s">
        <v>1</v>
      </c>
      <c r="E72" s="194" t="s">
        <v>1</v>
      </c>
      <c r="F72" s="195">
        <v>4.95</v>
      </c>
      <c r="H72" s="32"/>
    </row>
    <row r="73" spans="2:8" s="1" customFormat="1" ht="16.899999999999999" customHeight="1">
      <c r="B73" s="32"/>
      <c r="C73" s="196" t="s">
        <v>110</v>
      </c>
      <c r="D73" s="196" t="s">
        <v>403</v>
      </c>
      <c r="E73" s="17" t="s">
        <v>1</v>
      </c>
      <c r="F73" s="197">
        <v>4.95</v>
      </c>
      <c r="H73" s="32"/>
    </row>
    <row r="74" spans="2:8" s="1" customFormat="1" ht="16.899999999999999" customHeight="1">
      <c r="B74" s="32"/>
      <c r="C74" s="198" t="s">
        <v>951</v>
      </c>
      <c r="H74" s="32"/>
    </row>
    <row r="75" spans="2:8" s="1" customFormat="1" ht="16.899999999999999" customHeight="1">
      <c r="B75" s="32"/>
      <c r="C75" s="196" t="s">
        <v>400</v>
      </c>
      <c r="D75" s="196" t="s">
        <v>401</v>
      </c>
      <c r="E75" s="17" t="s">
        <v>213</v>
      </c>
      <c r="F75" s="197">
        <v>4.95</v>
      </c>
      <c r="H75" s="32"/>
    </row>
    <row r="76" spans="2:8" s="1" customFormat="1" ht="16.899999999999999" customHeight="1">
      <c r="B76" s="32"/>
      <c r="C76" s="196" t="s">
        <v>309</v>
      </c>
      <c r="D76" s="196" t="s">
        <v>310</v>
      </c>
      <c r="E76" s="17" t="s">
        <v>213</v>
      </c>
      <c r="F76" s="197">
        <v>51.816000000000003</v>
      </c>
      <c r="H76" s="32"/>
    </row>
    <row r="77" spans="2:8" s="1" customFormat="1" ht="16.899999999999999" customHeight="1">
      <c r="B77" s="32"/>
      <c r="C77" s="192" t="s">
        <v>112</v>
      </c>
      <c r="D77" s="193" t="s">
        <v>1</v>
      </c>
      <c r="E77" s="194" t="s">
        <v>1</v>
      </c>
      <c r="F77" s="195">
        <v>14.8</v>
      </c>
      <c r="H77" s="32"/>
    </row>
    <row r="78" spans="2:8" s="1" customFormat="1" ht="16.899999999999999" customHeight="1">
      <c r="B78" s="32"/>
      <c r="C78" s="196" t="s">
        <v>1</v>
      </c>
      <c r="D78" s="196" t="s">
        <v>226</v>
      </c>
      <c r="E78" s="17" t="s">
        <v>1</v>
      </c>
      <c r="F78" s="197">
        <v>0</v>
      </c>
      <c r="H78" s="32"/>
    </row>
    <row r="79" spans="2:8" s="1" customFormat="1" ht="16.899999999999999" customHeight="1">
      <c r="B79" s="32"/>
      <c r="C79" s="196" t="s">
        <v>112</v>
      </c>
      <c r="D79" s="196" t="s">
        <v>227</v>
      </c>
      <c r="E79" s="17" t="s">
        <v>1</v>
      </c>
      <c r="F79" s="197">
        <v>14.8</v>
      </c>
      <c r="H79" s="32"/>
    </row>
    <row r="80" spans="2:8" s="1" customFormat="1" ht="16.899999999999999" customHeight="1">
      <c r="B80" s="32"/>
      <c r="C80" s="198" t="s">
        <v>951</v>
      </c>
      <c r="H80" s="32"/>
    </row>
    <row r="81" spans="2:8" s="1" customFormat="1" ht="22.5">
      <c r="B81" s="32"/>
      <c r="C81" s="196" t="s">
        <v>223</v>
      </c>
      <c r="D81" s="196" t="s">
        <v>224</v>
      </c>
      <c r="E81" s="17" t="s">
        <v>213</v>
      </c>
      <c r="F81" s="197">
        <v>14.8</v>
      </c>
      <c r="H81" s="32"/>
    </row>
    <row r="82" spans="2:8" s="1" customFormat="1" ht="22.5">
      <c r="B82" s="32"/>
      <c r="C82" s="196" t="s">
        <v>279</v>
      </c>
      <c r="D82" s="196" t="s">
        <v>280</v>
      </c>
      <c r="E82" s="17" t="s">
        <v>213</v>
      </c>
      <c r="F82" s="197">
        <v>427.63499999999999</v>
      </c>
      <c r="H82" s="32"/>
    </row>
    <row r="83" spans="2:8" s="1" customFormat="1" ht="16.899999999999999" customHeight="1">
      <c r="B83" s="32"/>
      <c r="C83" s="192" t="s">
        <v>114</v>
      </c>
      <c r="D83" s="193" t="s">
        <v>1</v>
      </c>
      <c r="E83" s="194" t="s">
        <v>1</v>
      </c>
      <c r="F83" s="195">
        <v>60.994999999999997</v>
      </c>
      <c r="H83" s="32"/>
    </row>
    <row r="84" spans="2:8" s="1" customFormat="1" ht="16.899999999999999" customHeight="1">
      <c r="B84" s="32"/>
      <c r="C84" s="196" t="s">
        <v>1</v>
      </c>
      <c r="D84" s="196" t="s">
        <v>232</v>
      </c>
      <c r="E84" s="17" t="s">
        <v>1</v>
      </c>
      <c r="F84" s="197">
        <v>0</v>
      </c>
      <c r="H84" s="32"/>
    </row>
    <row r="85" spans="2:8" s="1" customFormat="1" ht="16.899999999999999" customHeight="1">
      <c r="B85" s="32"/>
      <c r="C85" s="196" t="s">
        <v>1</v>
      </c>
      <c r="D85" s="196" t="s">
        <v>233</v>
      </c>
      <c r="E85" s="17" t="s">
        <v>1</v>
      </c>
      <c r="F85" s="197">
        <v>46.805</v>
      </c>
      <c r="H85" s="32"/>
    </row>
    <row r="86" spans="2:8" s="1" customFormat="1" ht="16.899999999999999" customHeight="1">
      <c r="B86" s="32"/>
      <c r="C86" s="196" t="s">
        <v>1</v>
      </c>
      <c r="D86" s="196" t="s">
        <v>234</v>
      </c>
      <c r="E86" s="17" t="s">
        <v>1</v>
      </c>
      <c r="F86" s="197">
        <v>1.98</v>
      </c>
      <c r="H86" s="32"/>
    </row>
    <row r="87" spans="2:8" s="1" customFormat="1" ht="16.899999999999999" customHeight="1">
      <c r="B87" s="32"/>
      <c r="C87" s="196" t="s">
        <v>1</v>
      </c>
      <c r="D87" s="196" t="s">
        <v>235</v>
      </c>
      <c r="E87" s="17" t="s">
        <v>1</v>
      </c>
      <c r="F87" s="197">
        <v>12.21</v>
      </c>
      <c r="H87" s="32"/>
    </row>
    <row r="88" spans="2:8" s="1" customFormat="1" ht="16.899999999999999" customHeight="1">
      <c r="B88" s="32"/>
      <c r="C88" s="196" t="s">
        <v>114</v>
      </c>
      <c r="D88" s="196" t="s">
        <v>236</v>
      </c>
      <c r="E88" s="17" t="s">
        <v>1</v>
      </c>
      <c r="F88" s="197">
        <v>60.994999999999997</v>
      </c>
      <c r="H88" s="32"/>
    </row>
    <row r="89" spans="2:8" s="1" customFormat="1" ht="16.899999999999999" customHeight="1">
      <c r="B89" s="32"/>
      <c r="C89" s="198" t="s">
        <v>951</v>
      </c>
      <c r="H89" s="32"/>
    </row>
    <row r="90" spans="2:8" s="1" customFormat="1" ht="22.5">
      <c r="B90" s="32"/>
      <c r="C90" s="196" t="s">
        <v>229</v>
      </c>
      <c r="D90" s="196" t="s">
        <v>230</v>
      </c>
      <c r="E90" s="17" t="s">
        <v>213</v>
      </c>
      <c r="F90" s="197">
        <v>60.994999999999997</v>
      </c>
      <c r="H90" s="32"/>
    </row>
    <row r="91" spans="2:8" s="1" customFormat="1" ht="16.899999999999999" customHeight="1">
      <c r="B91" s="32"/>
      <c r="C91" s="196" t="s">
        <v>247</v>
      </c>
      <c r="D91" s="196" t="s">
        <v>248</v>
      </c>
      <c r="E91" s="17" t="s">
        <v>164</v>
      </c>
      <c r="F91" s="197">
        <v>110.9</v>
      </c>
      <c r="H91" s="32"/>
    </row>
    <row r="92" spans="2:8" s="1" customFormat="1" ht="22.5">
      <c r="B92" s="32"/>
      <c r="C92" s="196" t="s">
        <v>279</v>
      </c>
      <c r="D92" s="196" t="s">
        <v>280</v>
      </c>
      <c r="E92" s="17" t="s">
        <v>213</v>
      </c>
      <c r="F92" s="197">
        <v>427.63499999999999</v>
      </c>
      <c r="H92" s="32"/>
    </row>
    <row r="93" spans="2:8" s="1" customFormat="1" ht="16.899999999999999" customHeight="1">
      <c r="B93" s="32"/>
      <c r="C93" s="196" t="s">
        <v>309</v>
      </c>
      <c r="D93" s="196" t="s">
        <v>310</v>
      </c>
      <c r="E93" s="17" t="s">
        <v>213</v>
      </c>
      <c r="F93" s="197">
        <v>51.816000000000003</v>
      </c>
      <c r="H93" s="32"/>
    </row>
    <row r="94" spans="2:8" s="1" customFormat="1" ht="16.899999999999999" customHeight="1">
      <c r="B94" s="32"/>
      <c r="C94" s="192" t="s">
        <v>116</v>
      </c>
      <c r="D94" s="193" t="s">
        <v>1</v>
      </c>
      <c r="E94" s="194" t="s">
        <v>1</v>
      </c>
      <c r="F94" s="195">
        <v>25.021999999999998</v>
      </c>
      <c r="H94" s="32"/>
    </row>
    <row r="95" spans="2:8" s="1" customFormat="1" ht="16.899999999999999" customHeight="1">
      <c r="B95" s="32"/>
      <c r="C95" s="196" t="s">
        <v>1</v>
      </c>
      <c r="D95" s="196" t="s">
        <v>240</v>
      </c>
      <c r="E95" s="17" t="s">
        <v>1</v>
      </c>
      <c r="F95" s="197">
        <v>0</v>
      </c>
      <c r="H95" s="32"/>
    </row>
    <row r="96" spans="2:8" s="1" customFormat="1" ht="16.899999999999999" customHeight="1">
      <c r="B96" s="32"/>
      <c r="C96" s="196" t="s">
        <v>1</v>
      </c>
      <c r="D96" s="196" t="s">
        <v>241</v>
      </c>
      <c r="E96" s="17" t="s">
        <v>1</v>
      </c>
      <c r="F96" s="197">
        <v>7.4</v>
      </c>
      <c r="H96" s="32"/>
    </row>
    <row r="97" spans="2:8" s="1" customFormat="1" ht="16.899999999999999" customHeight="1">
      <c r="B97" s="32"/>
      <c r="C97" s="196" t="s">
        <v>1</v>
      </c>
      <c r="D97" s="196" t="s">
        <v>242</v>
      </c>
      <c r="E97" s="17" t="s">
        <v>1</v>
      </c>
      <c r="F97" s="197">
        <v>0</v>
      </c>
      <c r="H97" s="32"/>
    </row>
    <row r="98" spans="2:8" s="1" customFormat="1" ht="16.899999999999999" customHeight="1">
      <c r="B98" s="32"/>
      <c r="C98" s="196" t="s">
        <v>1</v>
      </c>
      <c r="D98" s="196" t="s">
        <v>243</v>
      </c>
      <c r="E98" s="17" t="s">
        <v>1</v>
      </c>
      <c r="F98" s="197">
        <v>4.95</v>
      </c>
      <c r="H98" s="32"/>
    </row>
    <row r="99" spans="2:8" s="1" customFormat="1" ht="16.899999999999999" customHeight="1">
      <c r="B99" s="32"/>
      <c r="C99" s="196" t="s">
        <v>1</v>
      </c>
      <c r="D99" s="196" t="s">
        <v>244</v>
      </c>
      <c r="E99" s="17" t="s">
        <v>1</v>
      </c>
      <c r="F99" s="197">
        <v>0</v>
      </c>
      <c r="H99" s="32"/>
    </row>
    <row r="100" spans="2:8" s="1" customFormat="1" ht="16.899999999999999" customHeight="1">
      <c r="B100" s="32"/>
      <c r="C100" s="196" t="s">
        <v>1</v>
      </c>
      <c r="D100" s="196" t="s">
        <v>245</v>
      </c>
      <c r="E100" s="17" t="s">
        <v>1</v>
      </c>
      <c r="F100" s="197">
        <v>12.672000000000001</v>
      </c>
      <c r="H100" s="32"/>
    </row>
    <row r="101" spans="2:8" s="1" customFormat="1" ht="16.899999999999999" customHeight="1">
      <c r="B101" s="32"/>
      <c r="C101" s="196" t="s">
        <v>116</v>
      </c>
      <c r="D101" s="196" t="s">
        <v>236</v>
      </c>
      <c r="E101" s="17" t="s">
        <v>1</v>
      </c>
      <c r="F101" s="197">
        <v>25.021999999999998</v>
      </c>
      <c r="H101" s="32"/>
    </row>
    <row r="102" spans="2:8" s="1" customFormat="1" ht="16.899999999999999" customHeight="1">
      <c r="B102" s="32"/>
      <c r="C102" s="198" t="s">
        <v>951</v>
      </c>
      <c r="H102" s="32"/>
    </row>
    <row r="103" spans="2:8" s="1" customFormat="1" ht="16.899999999999999" customHeight="1">
      <c r="B103" s="32"/>
      <c r="C103" s="196" t="s">
        <v>237</v>
      </c>
      <c r="D103" s="196" t="s">
        <v>238</v>
      </c>
      <c r="E103" s="17" t="s">
        <v>213</v>
      </c>
      <c r="F103" s="197">
        <v>25.021999999999998</v>
      </c>
      <c r="H103" s="32"/>
    </row>
    <row r="104" spans="2:8" s="1" customFormat="1" ht="22.5">
      <c r="B104" s="32"/>
      <c r="C104" s="196" t="s">
        <v>279</v>
      </c>
      <c r="D104" s="196" t="s">
        <v>280</v>
      </c>
      <c r="E104" s="17" t="s">
        <v>213</v>
      </c>
      <c r="F104" s="197">
        <v>427.63499999999999</v>
      </c>
      <c r="H104" s="32"/>
    </row>
    <row r="105" spans="2:8" s="1" customFormat="1" ht="16.899999999999999" customHeight="1">
      <c r="B105" s="32"/>
      <c r="C105" s="192" t="s">
        <v>118</v>
      </c>
      <c r="D105" s="193" t="s">
        <v>1</v>
      </c>
      <c r="E105" s="194" t="s">
        <v>1</v>
      </c>
      <c r="F105" s="195">
        <v>82.86</v>
      </c>
      <c r="H105" s="32"/>
    </row>
    <row r="106" spans="2:8" s="1" customFormat="1" ht="16.899999999999999" customHeight="1">
      <c r="B106" s="32"/>
      <c r="C106" s="196" t="s">
        <v>118</v>
      </c>
      <c r="D106" s="196" t="s">
        <v>745</v>
      </c>
      <c r="E106" s="17" t="s">
        <v>1</v>
      </c>
      <c r="F106" s="197">
        <v>82.86</v>
      </c>
      <c r="H106" s="32"/>
    </row>
    <row r="107" spans="2:8" s="1" customFormat="1" ht="16.899999999999999" customHeight="1">
      <c r="B107" s="32"/>
      <c r="C107" s="198" t="s">
        <v>951</v>
      </c>
      <c r="H107" s="32"/>
    </row>
    <row r="108" spans="2:8" s="1" customFormat="1" ht="16.899999999999999" customHeight="1">
      <c r="B108" s="32"/>
      <c r="C108" s="196" t="s">
        <v>742</v>
      </c>
      <c r="D108" s="196" t="s">
        <v>743</v>
      </c>
      <c r="E108" s="17" t="s">
        <v>299</v>
      </c>
      <c r="F108" s="197">
        <v>82.86</v>
      </c>
      <c r="H108" s="32"/>
    </row>
    <row r="109" spans="2:8" s="1" customFormat="1" ht="16.899999999999999" customHeight="1">
      <c r="B109" s="32"/>
      <c r="C109" s="196" t="s">
        <v>747</v>
      </c>
      <c r="D109" s="196" t="s">
        <v>748</v>
      </c>
      <c r="E109" s="17" t="s">
        <v>299</v>
      </c>
      <c r="F109" s="197">
        <v>1574.34</v>
      </c>
      <c r="H109" s="32"/>
    </row>
    <row r="110" spans="2:8" s="1" customFormat="1" ht="22.5">
      <c r="B110" s="32"/>
      <c r="C110" s="196" t="s">
        <v>773</v>
      </c>
      <c r="D110" s="196" t="s">
        <v>774</v>
      </c>
      <c r="E110" s="17" t="s">
        <v>299</v>
      </c>
      <c r="F110" s="197">
        <v>50.46</v>
      </c>
      <c r="H110" s="32"/>
    </row>
    <row r="111" spans="2:8" s="1" customFormat="1" ht="16.899999999999999" customHeight="1">
      <c r="B111" s="32"/>
      <c r="C111" s="192" t="s">
        <v>120</v>
      </c>
      <c r="D111" s="193" t="s">
        <v>1</v>
      </c>
      <c r="E111" s="194" t="s">
        <v>1</v>
      </c>
      <c r="F111" s="195">
        <v>40.606000000000002</v>
      </c>
      <c r="H111" s="32"/>
    </row>
    <row r="112" spans="2:8" s="1" customFormat="1" ht="16.899999999999999" customHeight="1">
      <c r="B112" s="32"/>
      <c r="C112" s="196" t="s">
        <v>120</v>
      </c>
      <c r="D112" s="196" t="s">
        <v>121</v>
      </c>
      <c r="E112" s="17" t="s">
        <v>1</v>
      </c>
      <c r="F112" s="197">
        <v>40.606000000000002</v>
      </c>
      <c r="H112" s="32"/>
    </row>
    <row r="113" spans="2:8" s="1" customFormat="1" ht="16.899999999999999" customHeight="1">
      <c r="B113" s="32"/>
      <c r="C113" s="198" t="s">
        <v>951</v>
      </c>
      <c r="H113" s="32"/>
    </row>
    <row r="114" spans="2:8" s="1" customFormat="1" ht="16.899999999999999" customHeight="1">
      <c r="B114" s="32"/>
      <c r="C114" s="196" t="s">
        <v>752</v>
      </c>
      <c r="D114" s="196" t="s">
        <v>753</v>
      </c>
      <c r="E114" s="17" t="s">
        <v>299</v>
      </c>
      <c r="F114" s="197">
        <v>40.606000000000002</v>
      </c>
      <c r="H114" s="32"/>
    </row>
    <row r="115" spans="2:8" s="1" customFormat="1" ht="16.899999999999999" customHeight="1">
      <c r="B115" s="32"/>
      <c r="C115" s="196" t="s">
        <v>742</v>
      </c>
      <c r="D115" s="196" t="s">
        <v>743</v>
      </c>
      <c r="E115" s="17" t="s">
        <v>299</v>
      </c>
      <c r="F115" s="197">
        <v>82.86</v>
      </c>
      <c r="H115" s="32"/>
    </row>
    <row r="116" spans="2:8" s="1" customFormat="1" ht="16.899999999999999" customHeight="1">
      <c r="B116" s="32"/>
      <c r="C116" s="196" t="s">
        <v>756</v>
      </c>
      <c r="D116" s="196" t="s">
        <v>757</v>
      </c>
      <c r="E116" s="17" t="s">
        <v>299</v>
      </c>
      <c r="F116" s="197">
        <v>771.51400000000001</v>
      </c>
      <c r="H116" s="32"/>
    </row>
    <row r="117" spans="2:8" s="1" customFormat="1" ht="22.5">
      <c r="B117" s="32"/>
      <c r="C117" s="196" t="s">
        <v>765</v>
      </c>
      <c r="D117" s="196" t="s">
        <v>766</v>
      </c>
      <c r="E117" s="17" t="s">
        <v>299</v>
      </c>
      <c r="F117" s="197">
        <v>40.606000000000002</v>
      </c>
      <c r="H117" s="32"/>
    </row>
    <row r="118" spans="2:8" s="1" customFormat="1" ht="16.899999999999999" customHeight="1">
      <c r="B118" s="32"/>
      <c r="C118" s="192" t="s">
        <v>122</v>
      </c>
      <c r="D118" s="193" t="s">
        <v>1</v>
      </c>
      <c r="E118" s="194" t="s">
        <v>1</v>
      </c>
      <c r="F118" s="195">
        <v>79.742000000000004</v>
      </c>
      <c r="H118" s="32"/>
    </row>
    <row r="119" spans="2:8" s="1" customFormat="1" ht="16.899999999999999" customHeight="1">
      <c r="B119" s="32"/>
      <c r="C119" s="196" t="s">
        <v>1</v>
      </c>
      <c r="D119" s="196" t="s">
        <v>312</v>
      </c>
      <c r="E119" s="17" t="s">
        <v>1</v>
      </c>
      <c r="F119" s="197">
        <v>25</v>
      </c>
      <c r="H119" s="32"/>
    </row>
    <row r="120" spans="2:8" s="1" customFormat="1" ht="16.899999999999999" customHeight="1">
      <c r="B120" s="32"/>
      <c r="C120" s="196" t="s">
        <v>1</v>
      </c>
      <c r="D120" s="196" t="s">
        <v>95</v>
      </c>
      <c r="E120" s="17" t="s">
        <v>1</v>
      </c>
      <c r="F120" s="197">
        <v>52</v>
      </c>
      <c r="H120" s="32"/>
    </row>
    <row r="121" spans="2:8" s="1" customFormat="1" ht="16.899999999999999" customHeight="1">
      <c r="B121" s="32"/>
      <c r="C121" s="196" t="s">
        <v>1</v>
      </c>
      <c r="D121" s="196" t="s">
        <v>244</v>
      </c>
      <c r="E121" s="17" t="s">
        <v>1</v>
      </c>
      <c r="F121" s="197">
        <v>0</v>
      </c>
      <c r="H121" s="32"/>
    </row>
    <row r="122" spans="2:8" s="1" customFormat="1" ht="16.899999999999999" customHeight="1">
      <c r="B122" s="32"/>
      <c r="C122" s="196" t="s">
        <v>1</v>
      </c>
      <c r="D122" s="196" t="s">
        <v>245</v>
      </c>
      <c r="E122" s="17" t="s">
        <v>1</v>
      </c>
      <c r="F122" s="197">
        <v>12.672000000000001</v>
      </c>
      <c r="H122" s="32"/>
    </row>
    <row r="123" spans="2:8" s="1" customFormat="1" ht="16.899999999999999" customHeight="1">
      <c r="B123" s="32"/>
      <c r="C123" s="196" t="s">
        <v>1</v>
      </c>
      <c r="D123" s="196" t="s">
        <v>313</v>
      </c>
      <c r="E123" s="17" t="s">
        <v>1</v>
      </c>
      <c r="F123" s="197">
        <v>-7.84</v>
      </c>
      <c r="H123" s="32"/>
    </row>
    <row r="124" spans="2:8" s="1" customFormat="1" ht="16.899999999999999" customHeight="1">
      <c r="B124" s="32"/>
      <c r="C124" s="196" t="s">
        <v>1</v>
      </c>
      <c r="D124" s="196" t="s">
        <v>314</v>
      </c>
      <c r="E124" s="17" t="s">
        <v>1</v>
      </c>
      <c r="F124" s="197">
        <v>-2.09</v>
      </c>
      <c r="H124" s="32"/>
    </row>
    <row r="125" spans="2:8" s="1" customFormat="1" ht="16.899999999999999" customHeight="1">
      <c r="B125" s="32"/>
      <c r="C125" s="196" t="s">
        <v>122</v>
      </c>
      <c r="D125" s="196" t="s">
        <v>315</v>
      </c>
      <c r="E125" s="17" t="s">
        <v>1</v>
      </c>
      <c r="F125" s="197">
        <v>79.742000000000004</v>
      </c>
      <c r="H125" s="32"/>
    </row>
    <row r="126" spans="2:8" s="1" customFormat="1" ht="16.899999999999999" customHeight="1">
      <c r="B126" s="32"/>
      <c r="C126" s="198" t="s">
        <v>951</v>
      </c>
      <c r="H126" s="32"/>
    </row>
    <row r="127" spans="2:8" s="1" customFormat="1" ht="16.899999999999999" customHeight="1">
      <c r="B127" s="32"/>
      <c r="C127" s="196" t="s">
        <v>309</v>
      </c>
      <c r="D127" s="196" t="s">
        <v>310</v>
      </c>
      <c r="E127" s="17" t="s">
        <v>213</v>
      </c>
      <c r="F127" s="197">
        <v>79.742000000000004</v>
      </c>
      <c r="H127" s="32"/>
    </row>
    <row r="128" spans="2:8" s="1" customFormat="1" ht="22.5">
      <c r="B128" s="32"/>
      <c r="C128" s="196" t="s">
        <v>279</v>
      </c>
      <c r="D128" s="196" t="s">
        <v>280</v>
      </c>
      <c r="E128" s="17" t="s">
        <v>213</v>
      </c>
      <c r="F128" s="197">
        <v>427.63499999999999</v>
      </c>
      <c r="H128" s="32"/>
    </row>
    <row r="129" spans="2:8" s="1" customFormat="1" ht="16.899999999999999" customHeight="1">
      <c r="B129" s="32"/>
      <c r="C129" s="192" t="s">
        <v>322</v>
      </c>
      <c r="D129" s="193" t="s">
        <v>1</v>
      </c>
      <c r="E129" s="194" t="s">
        <v>1</v>
      </c>
      <c r="F129" s="195">
        <v>51.816000000000003</v>
      </c>
      <c r="H129" s="32"/>
    </row>
    <row r="130" spans="2:8" s="1" customFormat="1" ht="16.899999999999999" customHeight="1">
      <c r="B130" s="32"/>
      <c r="C130" s="196" t="s">
        <v>1</v>
      </c>
      <c r="D130" s="196" t="s">
        <v>318</v>
      </c>
      <c r="E130" s="17" t="s">
        <v>1</v>
      </c>
      <c r="F130" s="197">
        <v>0</v>
      </c>
      <c r="H130" s="32"/>
    </row>
    <row r="131" spans="2:8" s="1" customFormat="1" ht="16.899999999999999" customHeight="1">
      <c r="B131" s="32"/>
      <c r="C131" s="196" t="s">
        <v>1</v>
      </c>
      <c r="D131" s="196" t="s">
        <v>114</v>
      </c>
      <c r="E131" s="17" t="s">
        <v>1</v>
      </c>
      <c r="F131" s="197">
        <v>60.994999999999997</v>
      </c>
      <c r="H131" s="32"/>
    </row>
    <row r="132" spans="2:8" s="1" customFormat="1" ht="16.899999999999999" customHeight="1">
      <c r="B132" s="32"/>
      <c r="C132" s="196" t="s">
        <v>1</v>
      </c>
      <c r="D132" s="196" t="s">
        <v>319</v>
      </c>
      <c r="E132" s="17" t="s">
        <v>1</v>
      </c>
      <c r="F132" s="197">
        <v>-19.408000000000001</v>
      </c>
      <c r="H132" s="32"/>
    </row>
    <row r="133" spans="2:8" s="1" customFormat="1" ht="16.899999999999999" customHeight="1">
      <c r="B133" s="32"/>
      <c r="C133" s="196" t="s">
        <v>1</v>
      </c>
      <c r="D133" s="196" t="s">
        <v>240</v>
      </c>
      <c r="E133" s="17" t="s">
        <v>1</v>
      </c>
      <c r="F133" s="197">
        <v>0</v>
      </c>
      <c r="H133" s="32"/>
    </row>
    <row r="134" spans="2:8" s="1" customFormat="1" ht="16.899999999999999" customHeight="1">
      <c r="B134" s="32"/>
      <c r="C134" s="196" t="s">
        <v>1</v>
      </c>
      <c r="D134" s="196" t="s">
        <v>241</v>
      </c>
      <c r="E134" s="17" t="s">
        <v>1</v>
      </c>
      <c r="F134" s="197">
        <v>7.4</v>
      </c>
      <c r="H134" s="32"/>
    </row>
    <row r="135" spans="2:8" s="1" customFormat="1" ht="16.899999999999999" customHeight="1">
      <c r="B135" s="32"/>
      <c r="C135" s="196" t="s">
        <v>1</v>
      </c>
      <c r="D135" s="196" t="s">
        <v>320</v>
      </c>
      <c r="E135" s="17" t="s">
        <v>1</v>
      </c>
      <c r="F135" s="197">
        <v>-1.4990000000000001</v>
      </c>
      <c r="H135" s="32"/>
    </row>
    <row r="136" spans="2:8" s="1" customFormat="1" ht="16.899999999999999" customHeight="1">
      <c r="B136" s="32"/>
      <c r="C136" s="196" t="s">
        <v>1</v>
      </c>
      <c r="D136" s="196" t="s">
        <v>242</v>
      </c>
      <c r="E136" s="17" t="s">
        <v>1</v>
      </c>
      <c r="F136" s="197">
        <v>0</v>
      </c>
      <c r="H136" s="32"/>
    </row>
    <row r="137" spans="2:8" s="1" customFormat="1" ht="16.899999999999999" customHeight="1">
      <c r="B137" s="32"/>
      <c r="C137" s="196" t="s">
        <v>1</v>
      </c>
      <c r="D137" s="196" t="s">
        <v>243</v>
      </c>
      <c r="E137" s="17" t="s">
        <v>1</v>
      </c>
      <c r="F137" s="197">
        <v>4.95</v>
      </c>
      <c r="H137" s="32"/>
    </row>
    <row r="138" spans="2:8" s="1" customFormat="1" ht="16.899999999999999" customHeight="1">
      <c r="B138" s="32"/>
      <c r="C138" s="196" t="s">
        <v>1</v>
      </c>
      <c r="D138" s="196" t="s">
        <v>321</v>
      </c>
      <c r="E138" s="17" t="s">
        <v>1</v>
      </c>
      <c r="F138" s="197">
        <v>-0.622</v>
      </c>
      <c r="H138" s="32"/>
    </row>
    <row r="139" spans="2:8" s="1" customFormat="1" ht="16.899999999999999" customHeight="1">
      <c r="B139" s="32"/>
      <c r="C139" s="196" t="s">
        <v>322</v>
      </c>
      <c r="D139" s="196" t="s">
        <v>236</v>
      </c>
      <c r="E139" s="17" t="s">
        <v>1</v>
      </c>
      <c r="F139" s="197">
        <v>51.816000000000003</v>
      </c>
      <c r="H139" s="32"/>
    </row>
    <row r="140" spans="2:8" s="1" customFormat="1" ht="26.45" customHeight="1">
      <c r="B140" s="32"/>
      <c r="C140" s="191" t="s">
        <v>952</v>
      </c>
      <c r="D140" s="191" t="s">
        <v>88</v>
      </c>
      <c r="H140" s="32"/>
    </row>
    <row r="141" spans="2:8" s="1" customFormat="1" ht="16.899999999999999" customHeight="1">
      <c r="B141" s="32"/>
      <c r="C141" s="192" t="s">
        <v>93</v>
      </c>
      <c r="D141" s="193" t="s">
        <v>1</v>
      </c>
      <c r="E141" s="194" t="s">
        <v>1</v>
      </c>
      <c r="F141" s="195">
        <v>7</v>
      </c>
      <c r="H141" s="32"/>
    </row>
    <row r="142" spans="2:8" s="1" customFormat="1" ht="16.899999999999999" customHeight="1">
      <c r="B142" s="32"/>
      <c r="C142" s="196" t="s">
        <v>93</v>
      </c>
      <c r="D142" s="196" t="s">
        <v>190</v>
      </c>
      <c r="E142" s="17" t="s">
        <v>1</v>
      </c>
      <c r="F142" s="197">
        <v>7</v>
      </c>
      <c r="H142" s="32"/>
    </row>
    <row r="143" spans="2:8" s="1" customFormat="1" ht="16.899999999999999" customHeight="1">
      <c r="B143" s="32"/>
      <c r="C143" s="198" t="s">
        <v>951</v>
      </c>
      <c r="H143" s="32"/>
    </row>
    <row r="144" spans="2:8" s="1" customFormat="1" ht="22.5">
      <c r="B144" s="32"/>
      <c r="C144" s="196" t="s">
        <v>868</v>
      </c>
      <c r="D144" s="196" t="s">
        <v>869</v>
      </c>
      <c r="E144" s="17" t="s">
        <v>213</v>
      </c>
      <c r="F144" s="197">
        <v>7</v>
      </c>
      <c r="H144" s="32"/>
    </row>
    <row r="145" spans="2:8" s="1" customFormat="1" ht="22.5">
      <c r="B145" s="32"/>
      <c r="C145" s="196" t="s">
        <v>279</v>
      </c>
      <c r="D145" s="196" t="s">
        <v>280</v>
      </c>
      <c r="E145" s="17" t="s">
        <v>213</v>
      </c>
      <c r="F145" s="197">
        <v>7</v>
      </c>
      <c r="H145" s="32"/>
    </row>
    <row r="146" spans="2:8" s="1" customFormat="1" ht="16.899999999999999" customHeight="1">
      <c r="B146" s="32"/>
      <c r="C146" s="192" t="s">
        <v>95</v>
      </c>
      <c r="D146" s="193" t="s">
        <v>1</v>
      </c>
      <c r="E146" s="194" t="s">
        <v>1</v>
      </c>
      <c r="F146" s="195">
        <v>52</v>
      </c>
      <c r="H146" s="32"/>
    </row>
    <row r="147" spans="2:8" s="1" customFormat="1" ht="16.899999999999999" customHeight="1">
      <c r="B147" s="32"/>
      <c r="C147" s="192" t="s">
        <v>100</v>
      </c>
      <c r="D147" s="193" t="s">
        <v>1</v>
      </c>
      <c r="E147" s="194" t="s">
        <v>1</v>
      </c>
      <c r="F147" s="195">
        <v>7</v>
      </c>
      <c r="H147" s="32"/>
    </row>
    <row r="148" spans="2:8" s="1" customFormat="1" ht="16.899999999999999" customHeight="1">
      <c r="B148" s="32"/>
      <c r="C148" s="196" t="s">
        <v>1</v>
      </c>
      <c r="D148" s="196" t="s">
        <v>282</v>
      </c>
      <c r="E148" s="17" t="s">
        <v>1</v>
      </c>
      <c r="F148" s="197">
        <v>0</v>
      </c>
      <c r="H148" s="32"/>
    </row>
    <row r="149" spans="2:8" s="1" customFormat="1" ht="16.899999999999999" customHeight="1">
      <c r="B149" s="32"/>
      <c r="C149" s="196" t="s">
        <v>1</v>
      </c>
      <c r="D149" s="196" t="s">
        <v>93</v>
      </c>
      <c r="E149" s="17" t="s">
        <v>1</v>
      </c>
      <c r="F149" s="197">
        <v>7</v>
      </c>
      <c r="H149" s="32"/>
    </row>
    <row r="150" spans="2:8" s="1" customFormat="1" ht="16.899999999999999" customHeight="1">
      <c r="B150" s="32"/>
      <c r="C150" s="196" t="s">
        <v>100</v>
      </c>
      <c r="D150" s="196" t="s">
        <v>236</v>
      </c>
      <c r="E150" s="17" t="s">
        <v>1</v>
      </c>
      <c r="F150" s="197">
        <v>7</v>
      </c>
      <c r="H150" s="32"/>
    </row>
    <row r="151" spans="2:8" s="1" customFormat="1" ht="16.899999999999999" customHeight="1">
      <c r="B151" s="32"/>
      <c r="C151" s="198" t="s">
        <v>951</v>
      </c>
      <c r="H151" s="32"/>
    </row>
    <row r="152" spans="2:8" s="1" customFormat="1" ht="22.5">
      <c r="B152" s="32"/>
      <c r="C152" s="196" t="s">
        <v>279</v>
      </c>
      <c r="D152" s="196" t="s">
        <v>280</v>
      </c>
      <c r="E152" s="17" t="s">
        <v>213</v>
      </c>
      <c r="F152" s="197">
        <v>7</v>
      </c>
      <c r="H152" s="32"/>
    </row>
    <row r="153" spans="2:8" s="1" customFormat="1" ht="22.5">
      <c r="B153" s="32"/>
      <c r="C153" s="196" t="s">
        <v>286</v>
      </c>
      <c r="D153" s="196" t="s">
        <v>287</v>
      </c>
      <c r="E153" s="17" t="s">
        <v>213</v>
      </c>
      <c r="F153" s="197">
        <v>70</v>
      </c>
      <c r="H153" s="32"/>
    </row>
    <row r="154" spans="2:8" s="1" customFormat="1" ht="22.5">
      <c r="B154" s="32"/>
      <c r="C154" s="196" t="s">
        <v>297</v>
      </c>
      <c r="D154" s="196" t="s">
        <v>298</v>
      </c>
      <c r="E154" s="17" t="s">
        <v>299</v>
      </c>
      <c r="F154" s="197">
        <v>14</v>
      </c>
      <c r="H154" s="32"/>
    </row>
    <row r="155" spans="2:8" s="1" customFormat="1" ht="16.899999999999999" customHeight="1">
      <c r="B155" s="32"/>
      <c r="C155" s="196" t="s">
        <v>303</v>
      </c>
      <c r="D155" s="196" t="s">
        <v>304</v>
      </c>
      <c r="E155" s="17" t="s">
        <v>213</v>
      </c>
      <c r="F155" s="197">
        <v>7</v>
      </c>
      <c r="H155" s="32"/>
    </row>
    <row r="156" spans="2:8" s="1" customFormat="1" ht="16.899999999999999" customHeight="1">
      <c r="B156" s="32"/>
      <c r="C156" s="192" t="s">
        <v>102</v>
      </c>
      <c r="D156" s="193" t="s">
        <v>1</v>
      </c>
      <c r="E156" s="194" t="s">
        <v>1</v>
      </c>
      <c r="F156" s="195">
        <v>53.332999999999998</v>
      </c>
      <c r="H156" s="32"/>
    </row>
    <row r="157" spans="2:8" s="1" customFormat="1" ht="16.899999999999999" customHeight="1">
      <c r="B157" s="32"/>
      <c r="C157" s="196" t="s">
        <v>102</v>
      </c>
      <c r="D157" s="196" t="s">
        <v>867</v>
      </c>
      <c r="E157" s="17" t="s">
        <v>1</v>
      </c>
      <c r="F157" s="197">
        <v>53.332999999999998</v>
      </c>
      <c r="H157" s="32"/>
    </row>
    <row r="158" spans="2:8" s="1" customFormat="1" ht="16.899999999999999" customHeight="1">
      <c r="B158" s="32"/>
      <c r="C158" s="198" t="s">
        <v>951</v>
      </c>
      <c r="H158" s="32"/>
    </row>
    <row r="159" spans="2:8" s="1" customFormat="1" ht="16.899999999999999" customHeight="1">
      <c r="B159" s="32"/>
      <c r="C159" s="196" t="s">
        <v>864</v>
      </c>
      <c r="D159" s="196" t="s">
        <v>865</v>
      </c>
      <c r="E159" s="17" t="s">
        <v>164</v>
      </c>
      <c r="F159" s="197">
        <v>53.332999999999998</v>
      </c>
      <c r="H159" s="32"/>
    </row>
    <row r="160" spans="2:8" s="1" customFormat="1" ht="22.5">
      <c r="B160" s="32"/>
      <c r="C160" s="196" t="s">
        <v>272</v>
      </c>
      <c r="D160" s="196" t="s">
        <v>273</v>
      </c>
      <c r="E160" s="17" t="s">
        <v>213</v>
      </c>
      <c r="F160" s="197">
        <v>4.55</v>
      </c>
      <c r="H160" s="32"/>
    </row>
    <row r="161" spans="2:8" s="1" customFormat="1" ht="16.899999999999999" customHeight="1">
      <c r="B161" s="32"/>
      <c r="C161" s="192" t="s">
        <v>104</v>
      </c>
      <c r="D161" s="193" t="s">
        <v>1</v>
      </c>
      <c r="E161" s="194" t="s">
        <v>1</v>
      </c>
      <c r="F161" s="195">
        <v>23</v>
      </c>
      <c r="H161" s="32"/>
    </row>
    <row r="162" spans="2:8" s="1" customFormat="1" ht="16.899999999999999" customHeight="1">
      <c r="B162" s="32"/>
      <c r="C162" s="196" t="s">
        <v>104</v>
      </c>
      <c r="D162" s="196" t="s">
        <v>881</v>
      </c>
      <c r="E162" s="17" t="s">
        <v>1</v>
      </c>
      <c r="F162" s="197">
        <v>23</v>
      </c>
      <c r="H162" s="32"/>
    </row>
    <row r="163" spans="2:8" s="1" customFormat="1" ht="16.899999999999999" customHeight="1">
      <c r="B163" s="32"/>
      <c r="C163" s="198" t="s">
        <v>951</v>
      </c>
      <c r="H163" s="32"/>
    </row>
    <row r="164" spans="2:8" s="1" customFormat="1" ht="16.899999999999999" customHeight="1">
      <c r="B164" s="32"/>
      <c r="C164" s="196" t="s">
        <v>360</v>
      </c>
      <c r="D164" s="196" t="s">
        <v>361</v>
      </c>
      <c r="E164" s="17" t="s">
        <v>164</v>
      </c>
      <c r="F164" s="197">
        <v>23</v>
      </c>
      <c r="H164" s="32"/>
    </row>
    <row r="165" spans="2:8" s="1" customFormat="1" ht="22.5">
      <c r="B165" s="32"/>
      <c r="C165" s="196" t="s">
        <v>267</v>
      </c>
      <c r="D165" s="196" t="s">
        <v>268</v>
      </c>
      <c r="E165" s="17" t="s">
        <v>213</v>
      </c>
      <c r="F165" s="197">
        <v>6.9</v>
      </c>
      <c r="H165" s="32"/>
    </row>
    <row r="166" spans="2:8" s="1" customFormat="1" ht="22.5">
      <c r="B166" s="32"/>
      <c r="C166" s="196" t="s">
        <v>272</v>
      </c>
      <c r="D166" s="196" t="s">
        <v>273</v>
      </c>
      <c r="E166" s="17" t="s">
        <v>213</v>
      </c>
      <c r="F166" s="197">
        <v>4.55</v>
      </c>
      <c r="H166" s="32"/>
    </row>
    <row r="167" spans="2:8" s="1" customFormat="1" ht="16.899999999999999" customHeight="1">
      <c r="B167" s="32"/>
      <c r="C167" s="196" t="s">
        <v>291</v>
      </c>
      <c r="D167" s="196" t="s">
        <v>292</v>
      </c>
      <c r="E167" s="17" t="s">
        <v>213</v>
      </c>
      <c r="F167" s="197">
        <v>3.45</v>
      </c>
      <c r="H167" s="32"/>
    </row>
    <row r="168" spans="2:8" s="1" customFormat="1" ht="16.899999999999999" customHeight="1">
      <c r="B168" s="32"/>
      <c r="C168" s="196" t="s">
        <v>365</v>
      </c>
      <c r="D168" s="196" t="s">
        <v>366</v>
      </c>
      <c r="E168" s="17" t="s">
        <v>164</v>
      </c>
      <c r="F168" s="197">
        <v>23</v>
      </c>
      <c r="H168" s="32"/>
    </row>
    <row r="169" spans="2:8" s="1" customFormat="1" ht="16.899999999999999" customHeight="1">
      <c r="B169" s="32"/>
      <c r="C169" s="196" t="s">
        <v>375</v>
      </c>
      <c r="D169" s="196" t="s">
        <v>376</v>
      </c>
      <c r="E169" s="17" t="s">
        <v>164</v>
      </c>
      <c r="F169" s="197">
        <v>23</v>
      </c>
      <c r="H169" s="32"/>
    </row>
    <row r="170" spans="2:8" s="1" customFormat="1" ht="16.899999999999999" customHeight="1">
      <c r="B170" s="32"/>
      <c r="C170" s="196" t="s">
        <v>379</v>
      </c>
      <c r="D170" s="196" t="s">
        <v>380</v>
      </c>
      <c r="E170" s="17" t="s">
        <v>164</v>
      </c>
      <c r="F170" s="197">
        <v>23</v>
      </c>
      <c r="H170" s="32"/>
    </row>
    <row r="171" spans="2:8" s="1" customFormat="1" ht="16.899999999999999" customHeight="1">
      <c r="B171" s="32"/>
      <c r="C171" s="192" t="s">
        <v>112</v>
      </c>
      <c r="D171" s="193" t="s">
        <v>1</v>
      </c>
      <c r="E171" s="194" t="s">
        <v>1</v>
      </c>
      <c r="F171" s="195">
        <v>6.4</v>
      </c>
      <c r="H171" s="32"/>
    </row>
    <row r="172" spans="2:8" s="1" customFormat="1" ht="16.899999999999999" customHeight="1">
      <c r="B172" s="32"/>
      <c r="C172" s="192" t="s">
        <v>114</v>
      </c>
      <c r="D172" s="193" t="s">
        <v>1</v>
      </c>
      <c r="E172" s="194" t="s">
        <v>1</v>
      </c>
      <c r="F172" s="195">
        <v>48.784999999999997</v>
      </c>
      <c r="H172" s="32"/>
    </row>
    <row r="173" spans="2:8" s="1" customFormat="1" ht="16.899999999999999" customHeight="1">
      <c r="B173" s="32"/>
      <c r="C173" s="192" t="s">
        <v>116</v>
      </c>
      <c r="D173" s="193" t="s">
        <v>1</v>
      </c>
      <c r="E173" s="194" t="s">
        <v>1</v>
      </c>
      <c r="F173" s="195">
        <v>21.321999999999999</v>
      </c>
      <c r="H173" s="32"/>
    </row>
    <row r="174" spans="2:8" s="1" customFormat="1" ht="16.899999999999999" customHeight="1">
      <c r="B174" s="32"/>
      <c r="C174" s="192" t="s">
        <v>118</v>
      </c>
      <c r="D174" s="193" t="s">
        <v>1</v>
      </c>
      <c r="E174" s="194" t="s">
        <v>1</v>
      </c>
      <c r="F174" s="195">
        <v>2.0299999999999998</v>
      </c>
      <c r="H174" s="32"/>
    </row>
    <row r="175" spans="2:8" s="1" customFormat="1" ht="16.899999999999999" customHeight="1">
      <c r="B175" s="32"/>
      <c r="C175" s="196" t="s">
        <v>118</v>
      </c>
      <c r="D175" s="196" t="s">
        <v>855</v>
      </c>
      <c r="E175" s="17" t="s">
        <v>1</v>
      </c>
      <c r="F175" s="197">
        <v>2.0299999999999998</v>
      </c>
      <c r="H175" s="32"/>
    </row>
    <row r="176" spans="2:8" s="1" customFormat="1" ht="16.899999999999999" customHeight="1">
      <c r="B176" s="32"/>
      <c r="C176" s="198" t="s">
        <v>951</v>
      </c>
      <c r="H176" s="32"/>
    </row>
    <row r="177" spans="2:8" s="1" customFormat="1" ht="16.899999999999999" customHeight="1">
      <c r="B177" s="32"/>
      <c r="C177" s="196" t="s">
        <v>742</v>
      </c>
      <c r="D177" s="196" t="s">
        <v>743</v>
      </c>
      <c r="E177" s="17" t="s">
        <v>299</v>
      </c>
      <c r="F177" s="197">
        <v>2.0299999999999998</v>
      </c>
      <c r="H177" s="32"/>
    </row>
    <row r="178" spans="2:8" s="1" customFormat="1" ht="16.899999999999999" customHeight="1">
      <c r="B178" s="32"/>
      <c r="C178" s="196" t="s">
        <v>747</v>
      </c>
      <c r="D178" s="196" t="s">
        <v>748</v>
      </c>
      <c r="E178" s="17" t="s">
        <v>299</v>
      </c>
      <c r="F178" s="197">
        <v>38.57</v>
      </c>
      <c r="H178" s="32"/>
    </row>
    <row r="179" spans="2:8" s="1" customFormat="1" ht="16.899999999999999" customHeight="1">
      <c r="B179" s="32"/>
      <c r="C179" s="196" t="s">
        <v>752</v>
      </c>
      <c r="D179" s="196" t="s">
        <v>753</v>
      </c>
      <c r="E179" s="17" t="s">
        <v>299</v>
      </c>
      <c r="F179" s="197">
        <v>3.835</v>
      </c>
      <c r="H179" s="32"/>
    </row>
    <row r="180" spans="2:8" s="1" customFormat="1" ht="22.5">
      <c r="B180" s="32"/>
      <c r="C180" s="196" t="s">
        <v>773</v>
      </c>
      <c r="D180" s="196" t="s">
        <v>774</v>
      </c>
      <c r="E180" s="17" t="s">
        <v>299</v>
      </c>
      <c r="F180" s="197">
        <v>2.0299999999999998</v>
      </c>
      <c r="H180" s="32"/>
    </row>
    <row r="181" spans="2:8" s="1" customFormat="1" ht="16.899999999999999" customHeight="1">
      <c r="B181" s="32"/>
      <c r="C181" s="192" t="s">
        <v>120</v>
      </c>
      <c r="D181" s="193" t="s">
        <v>1</v>
      </c>
      <c r="E181" s="194" t="s">
        <v>1</v>
      </c>
      <c r="F181" s="195">
        <v>3.835</v>
      </c>
      <c r="H181" s="32"/>
    </row>
    <row r="182" spans="2:8" s="1" customFormat="1" ht="16.899999999999999" customHeight="1">
      <c r="B182" s="32"/>
      <c r="C182" s="196" t="s">
        <v>120</v>
      </c>
      <c r="D182" s="196" t="s">
        <v>912</v>
      </c>
      <c r="E182" s="17" t="s">
        <v>1</v>
      </c>
      <c r="F182" s="197">
        <v>3.835</v>
      </c>
      <c r="H182" s="32"/>
    </row>
    <row r="183" spans="2:8" s="1" customFormat="1" ht="16.899999999999999" customHeight="1">
      <c r="B183" s="32"/>
      <c r="C183" s="198" t="s">
        <v>951</v>
      </c>
      <c r="H183" s="32"/>
    </row>
    <row r="184" spans="2:8" s="1" customFormat="1" ht="16.899999999999999" customHeight="1">
      <c r="B184" s="32"/>
      <c r="C184" s="196" t="s">
        <v>752</v>
      </c>
      <c r="D184" s="196" t="s">
        <v>753</v>
      </c>
      <c r="E184" s="17" t="s">
        <v>299</v>
      </c>
      <c r="F184" s="197">
        <v>3.835</v>
      </c>
      <c r="H184" s="32"/>
    </row>
    <row r="185" spans="2:8" s="1" customFormat="1" ht="16.899999999999999" customHeight="1">
      <c r="B185" s="32"/>
      <c r="C185" s="196" t="s">
        <v>756</v>
      </c>
      <c r="D185" s="196" t="s">
        <v>757</v>
      </c>
      <c r="E185" s="17" t="s">
        <v>299</v>
      </c>
      <c r="F185" s="197">
        <v>72.864999999999995</v>
      </c>
      <c r="H185" s="32"/>
    </row>
    <row r="186" spans="2:8" s="1" customFormat="1" ht="22.5">
      <c r="B186" s="32"/>
      <c r="C186" s="196" t="s">
        <v>765</v>
      </c>
      <c r="D186" s="196" t="s">
        <v>766</v>
      </c>
      <c r="E186" s="17" t="s">
        <v>299</v>
      </c>
      <c r="F186" s="197">
        <v>3.835</v>
      </c>
      <c r="H186" s="32"/>
    </row>
    <row r="187" spans="2:8" s="1" customFormat="1" ht="16.899999999999999" customHeight="1">
      <c r="B187" s="32"/>
      <c r="C187" s="192" t="s">
        <v>122</v>
      </c>
      <c r="D187" s="193" t="s">
        <v>1</v>
      </c>
      <c r="E187" s="194" t="s">
        <v>1</v>
      </c>
      <c r="F187" s="195">
        <v>79.742000000000004</v>
      </c>
      <c r="H187" s="32"/>
    </row>
    <row r="188" spans="2:8" s="1" customFormat="1" ht="7.35" customHeight="1">
      <c r="B188" s="44"/>
      <c r="C188" s="45"/>
      <c r="D188" s="45"/>
      <c r="E188" s="45"/>
      <c r="F188" s="45"/>
      <c r="G188" s="45"/>
      <c r="H188" s="32"/>
    </row>
    <row r="189" spans="2:8" s="1" customFormat="1" ht="11.25"/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D101 - Parkoviště a nová ...</vt:lpstr>
      <vt:lpstr>D103 - Chodník</vt:lpstr>
      <vt:lpstr>500 - Vedlejší rozpočtové...</vt:lpstr>
      <vt:lpstr>Seznam figur</vt:lpstr>
      <vt:lpstr>'500 - Vedlejší rozpočtové...'!Názvy_tisku</vt:lpstr>
      <vt:lpstr>'D101 - Parkoviště a nová ...'!Názvy_tisku</vt:lpstr>
      <vt:lpstr>'D103 - Chodník'!Názvy_tisku</vt:lpstr>
      <vt:lpstr>'Rekapitulace stavby'!Názvy_tisku</vt:lpstr>
      <vt:lpstr>'Seznam figur'!Názvy_tisku</vt:lpstr>
      <vt:lpstr>'500 - Vedlejší rozpočtové...'!Oblast_tisku</vt:lpstr>
      <vt:lpstr>'D101 - Parkoviště a nová ...'!Oblast_tisku</vt:lpstr>
      <vt:lpstr>'D103 - Chodník'!Oblast_tisku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Irena Fajfrová</cp:lastModifiedBy>
  <dcterms:created xsi:type="dcterms:W3CDTF">2023-01-31T11:50:09Z</dcterms:created>
  <dcterms:modified xsi:type="dcterms:W3CDTF">2023-01-31T11:52:08Z</dcterms:modified>
</cp:coreProperties>
</file>