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1"/>
  </bookViews>
  <sheets>
    <sheet name="Rekapitulace stavby" sheetId="1" r:id="rId1"/>
    <sheet name="Romana24 - VODOVOD ČERTOR..." sheetId="2" r:id="rId2"/>
    <sheet name="Pokyny pro vyplnění" sheetId="3" r:id="rId3"/>
  </sheets>
  <definedNames>
    <definedName name="_xlnm._FilterDatabase" localSheetId="1" hidden="1">'Romana24 - VODOVOD ČERTOR...'!$C$84:$K$84</definedName>
    <definedName name="_xlnm.Print_Titles" localSheetId="0">'Rekapitulace stavby'!$49:$49</definedName>
    <definedName name="_xlnm.Print_Titles" localSheetId="1">'Romana24 - VODOVOD ČERTOR...'!$84:$84</definedName>
    <definedName name="_xlnm.Print_Area" localSheetId="2">'Pokyny pro vyplnění'!$B$2:$K$69,'Pokyny pro vyplnění'!$B$72:$K$116,'Pokyny pro vyplnění'!$B$119:$K$184,'Pokyny pro vyplnění'!$B$187:$K$207</definedName>
    <definedName name="_xlnm.Print_Area" localSheetId="0">'Rekapitulace stavby'!$D$4:$AO$33,'Rekapitulace stavby'!$C$39:$AQ$53</definedName>
    <definedName name="_xlnm.Print_Area" localSheetId="1">'Romana24 - VODOVOD ČERTOR...'!$C$4:$J$34,'Romana24 - VODOVOD ČERTOR...'!$C$40:$J$68,'Romana24 - VODOVOD ČERTOR...'!$C$74:$K$314</definedName>
  </definedNames>
  <calcPr fullCalcOnLoad="1"/>
</workbook>
</file>

<file path=xl/sharedStrings.xml><?xml version="1.0" encoding="utf-8"?>
<sst xmlns="http://schemas.openxmlformats.org/spreadsheetml/2006/main" count="3108" uniqueCount="821">
  <si>
    <t>List obsahuje:</t>
  </si>
  <si>
    <t>3.0</t>
  </si>
  <si>
    <t>ODOM</t>
  </si>
  <si>
    <t>False</t>
  </si>
  <si>
    <t>{2316BC10-1874-4C8F-B95E-1E94489CF1D3}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</si>
  <si>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</si>
  <si>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</si>
  <si>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</si>
  <si>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</si>
  <si>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</si>
  <si>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</si>
  <si>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</si>
  <si>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</si>
  <si>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</si>
  <si>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Romana24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</si>
  <si>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</si>
  <si>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</si>
  <si>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VODOVOD ČERTORYJE A POD OBECNÍKEM - ZUBŘÍ</t>
  </si>
  <si>
    <t>0,1</t>
  </si>
  <si>
    <t>KSO:</t>
  </si>
  <si>
    <t>CC-CZ:</t>
  </si>
  <si>
    <t>1</t>
  </si>
  <si>
    <t>Místo:</t>
  </si>
  <si>
    <t>Zubří</t>
  </si>
  <si>
    <t>Datum:</t>
  </si>
  <si>
    <t>13.06.2014</t>
  </si>
  <si>
    <t>10</t>
  </si>
  <si>
    <t>100</t>
  </si>
  <si>
    <t>Zadavatel:</t>
  </si>
  <si>
    <t>IČ:</t>
  </si>
  <si>
    <t>Město Zubří</t>
  </si>
  <si>
    <t>DIČ:</t>
  </si>
  <si>
    <t>Uchazeč:</t>
  </si>
  <si>
    <t>Vyplň údaj</t>
  </si>
  <si>
    <t>Projektant:</t>
  </si>
  <si>
    <t>Ing.Romana Kašparová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</si>
  <si>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</si>
  <si>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</si>
  <si>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</si>
  <si>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</si>
  <si>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</si>
  <si>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</si>
  <si>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</si>
  <si>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</si>
  <si>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</si>
  <si>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</si>
  <si>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</si>
  <si>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</si>
  <si>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</si>
  <si>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</si>
  <si>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</si>
  <si>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</si>
  <si>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</si>
  <si>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</si>
  <si>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</si>
  <si>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</si>
  <si>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</si>
  <si>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</si>
  <si>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</si>
  <si>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</si>
  <si>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</si>
  <si>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</si>
  <si>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</si>
  <si>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</si>
  <si>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</si>
  <si>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</si>
  <si>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</si>
  <si>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</si>
  <si>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</si>
  <si>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</si>
  <si>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</si>
  <si>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</si>
  <si>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</si>
  <si>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</si>
  <si>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</si>
  <si>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STA</t>
  </si>
  <si>
    <t>###NOINSERT###</t>
  </si>
  <si>
    <t>Zpět na list:</t>
  </si>
  <si>
    <t>k</t>
  </si>
  <si>
    <t xml:space="preserve"> </t>
  </si>
  <si>
    <t>559,6</t>
  </si>
  <si>
    <t>2</t>
  </si>
  <si>
    <t>r5</t>
  </si>
  <si>
    <t>8</t>
  </si>
  <si>
    <t>KRYCÍ LIST SOUPISU</t>
  </si>
  <si>
    <t>r</t>
  </si>
  <si>
    <t>831,732</t>
  </si>
  <si>
    <t>r3</t>
  </si>
  <si>
    <t>3,6</t>
  </si>
  <si>
    <t>r1</t>
  </si>
  <si>
    <t>982,092</t>
  </si>
  <si>
    <t>r2</t>
  </si>
  <si>
    <t>32,4</t>
  </si>
  <si>
    <t>r4</t>
  </si>
  <si>
    <t>1,5</t>
  </si>
  <si>
    <t>o</t>
  </si>
  <si>
    <t>699,934</t>
  </si>
  <si>
    <t>p3</t>
  </si>
  <si>
    <t>290,783</t>
  </si>
  <si>
    <t>z</t>
  </si>
  <si>
    <t>131,798</t>
  </si>
  <si>
    <t>p1</t>
  </si>
  <si>
    <t>298,64</t>
  </si>
  <si>
    <t>p2</t>
  </si>
  <si>
    <t>74,72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</si>
  <si>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</si>
  <si>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</si>
  <si>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</si>
  <si>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</si>
  <si>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</si>
  <si>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</si>
  <si>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</si>
  <si>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  18 - Zemní práce - povrchové úpravy terénu</t>
  </si>
  <si>
    <t xml:space="preserve">    3 - Svislé a kompletní konstrukce</t>
  </si>
  <si>
    <t xml:space="preserve">    4 - Vodorovné konstrukce</t>
  </si>
  <si>
    <t xml:space="preserve">    5 - Komunikace</t>
  </si>
  <si>
    <t xml:space="preserve">    8 - Trubní vedení</t>
  </si>
  <si>
    <t xml:space="preserve">    9 - Ostatní konstrukce a práce-bourání</t>
  </si>
  <si>
    <t xml:space="preserve">    997 - Přesun sutě</t>
  </si>
  <si>
    <t xml:space="preserve">    998 - Přesun hmot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</si>
  <si>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</si>
  <si>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</si>
  <si>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</si>
  <si>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</si>
  <si>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</si>
  <si>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</si>
  <si>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</si>
  <si>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</si>
  <si>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</si>
  <si>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</si>
  <si>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</si>
  <si>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</si>
  <si>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</si>
  <si>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</si>
  <si>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</si>
  <si>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</si>
  <si>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</si>
  <si>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</si>
  <si>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</si>
  <si>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</si>
  <si>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</si>
  <si>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</si>
  <si>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</si>
  <si>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</si>
  <si>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</si>
  <si>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113106121</t>
  </si>
  <si>
    <t>Rozebrání dlažeb komunikací pro pěší z betonových nebo kamenných dlaždic</t>
  </si>
  <si>
    <t>m2</t>
  </si>
  <si>
    <t>CS ÚRS 2014 01</t>
  </si>
  <si>
    <t>4</t>
  </si>
  <si>
    <t>643482529</t>
  </si>
  <si>
    <t>VV</t>
  </si>
  <si>
    <t>"betonový žlab"</t>
  </si>
  <si>
    <t>(112,0-74,0)*0,6</t>
  </si>
  <si>
    <t>113107222</t>
  </si>
  <si>
    <t>Odstranění podkladu pl přes 200 m2 z kameniva drceného tl 200 mm</t>
  </si>
  <si>
    <t>1137589634</t>
  </si>
  <si>
    <t>3</t>
  </si>
  <si>
    <t>113107243</t>
  </si>
  <si>
    <t>Odstranění podkladu pl přes 200 m2 živičných tl 150 mm</t>
  </si>
  <si>
    <t>182703841</t>
  </si>
  <si>
    <t>0,8*(101,0-41+362,0-1-134)</t>
  </si>
  <si>
    <t>0,8*(169,57-7,5)</t>
  </si>
  <si>
    <t>0,8*62,59</t>
  </si>
  <si>
    <t>0,8*(51+351,84-215)</t>
  </si>
  <si>
    <t>Součet</t>
  </si>
  <si>
    <t>113154233</t>
  </si>
  <si>
    <t>Frézování živičného krytu tl 50 mm pruh š 2 m pl do 1000 m2 bez překážek v trase</t>
  </si>
  <si>
    <t>714225153</t>
  </si>
  <si>
    <t>51,0*7,0</t>
  </si>
  <si>
    <t>5</t>
  </si>
  <si>
    <t>119001401</t>
  </si>
  <si>
    <t>Dočasné zajištění potrubí ocelového nebo litinového DN do 200</t>
  </si>
  <si>
    <t>m</t>
  </si>
  <si>
    <t>-919199240</t>
  </si>
  <si>
    <t>1,0*(3+2+2+1)</t>
  </si>
  <si>
    <t>6</t>
  </si>
  <si>
    <t>119001411</t>
  </si>
  <si>
    <t>Dočasné zajištění potrubí betonového, ŽB nebo kameninového DN do 200</t>
  </si>
  <si>
    <t>-509173967</t>
  </si>
  <si>
    <t>1,0*(3+1+4+2+1+2)</t>
  </si>
  <si>
    <t>7</t>
  </si>
  <si>
    <t>119001421</t>
  </si>
  <si>
    <t>Dočasné zajištění kabelů a kabelových tratí ze 3 volně ložených kabelů</t>
  </si>
  <si>
    <t>-1348307849</t>
  </si>
  <si>
    <t>1,0*6</t>
  </si>
  <si>
    <t>121101101</t>
  </si>
  <si>
    <t>Sejmutí ornice s přemístěním na vzdálenost do 50 m</t>
  </si>
  <si>
    <t>m3</t>
  </si>
  <si>
    <t>342955532</t>
  </si>
  <si>
    <t>(134-101)*1,0*0,1</t>
  </si>
  <si>
    <t>(74-51+215-112)*1,0*0,1</t>
  </si>
  <si>
    <t>9</t>
  </si>
  <si>
    <t>132201202</t>
  </si>
  <si>
    <t>Hloubení rýh š do 2000 mm v hornině tř. 3 objemu do 1000 m3</t>
  </si>
  <si>
    <t>658015273</t>
  </si>
  <si>
    <t>"výkop pro potrubí"</t>
  </si>
  <si>
    <t>"řad1"</t>
  </si>
  <si>
    <t>0,8*1,3*(362,02-19)</t>
  </si>
  <si>
    <t>"řad1.1"</t>
  </si>
  <si>
    <t>0,8*1,3*7,5</t>
  </si>
  <si>
    <t>0,8*(1,72+1,21)*0,5*69,57</t>
  </si>
  <si>
    <t>0,8*1,3*(169,57-69,57-7,5)</t>
  </si>
  <si>
    <t>"řad 1.2"</t>
  </si>
  <si>
    <t>0,8*1,3*62,52</t>
  </si>
  <si>
    <t>"řad 2"</t>
  </si>
  <si>
    <t>0,8*1,35*(45,0+21,0)</t>
  </si>
  <si>
    <t>0,8*1,3*(351,84-45-21,0)</t>
  </si>
  <si>
    <t>0,8*1,3*6,0</t>
  </si>
  <si>
    <t>Mezisoučet</t>
  </si>
  <si>
    <t>"výkop pro hydrant"</t>
  </si>
  <si>
    <t>1,5*1,5*1,8*8</t>
  </si>
  <si>
    <t>"výkop pro protlak"</t>
  </si>
  <si>
    <t>1,0*1,0*1,8*2</t>
  </si>
  <si>
    <t>"výkop pro napojení na stáv.vodovod"</t>
  </si>
  <si>
    <t>1,0*1,0*1,5</t>
  </si>
  <si>
    <t>"výkop pro vodoměrnou šachtu"</t>
  </si>
  <si>
    <t>2,0*2,0*2,0</t>
  </si>
  <si>
    <t>-0,8*0,35*699,5</t>
  </si>
  <si>
    <t>132201209</t>
  </si>
  <si>
    <t>Příplatek za lepivost k hloubení rýh š do 2000 mm v hornině tř. 3</t>
  </si>
  <si>
    <t>1578082750</t>
  </si>
  <si>
    <t>r*0,3</t>
  </si>
  <si>
    <t>11</t>
  </si>
  <si>
    <t>141721115</t>
  </si>
  <si>
    <t>Řízený zemní protlak hloubky do 6 m vnějšího průměru do 160 mm v hornině tř 1 až 4</t>
  </si>
  <si>
    <t>999846033</t>
  </si>
  <si>
    <t>12</t>
  </si>
  <si>
    <t>M</t>
  </si>
  <si>
    <t>286138330</t>
  </si>
  <si>
    <t>chránička PE  DN 150mm</t>
  </si>
  <si>
    <t>-424904532</t>
  </si>
  <si>
    <t>13</t>
  </si>
  <si>
    <t>151101101</t>
  </si>
  <si>
    <t>Zřízení příložného pažení a rozepření stěn rýh hl do 2 m</t>
  </si>
  <si>
    <t>94017945</t>
  </si>
  <si>
    <t>" potrubí"</t>
  </si>
  <si>
    <t>1,3*(362,02-19)*2</t>
  </si>
  <si>
    <t>1,3*7,5*2</t>
  </si>
  <si>
    <t>(1,72+1,21)*0,5*69,57*2</t>
  </si>
  <si>
    <t>1,3*(169,57-69,57-7,5)*2</t>
  </si>
  <si>
    <t>1,3*62,52*2</t>
  </si>
  <si>
    <t>1,35*(45,0+21,0)*2</t>
  </si>
  <si>
    <t>1,3*(351,84-45-21,0)*2</t>
  </si>
  <si>
    <t>1,3*6,0*2</t>
  </si>
  <si>
    <t>1,5*4*1,8*8</t>
  </si>
  <si>
    <t>1,0*4*1,8*2</t>
  </si>
  <si>
    <t>1,0*4*1,5</t>
  </si>
  <si>
    <t>2,0*4*2,0</t>
  </si>
  <si>
    <t>14</t>
  </si>
  <si>
    <t>151101111</t>
  </si>
  <si>
    <t>Odstranění příložného pažení a rozepření stěn rýh hl do 2 m</t>
  </si>
  <si>
    <t>-1424079313</t>
  </si>
  <si>
    <t>161101101</t>
  </si>
  <si>
    <t>Svislé přemístění výkopku z horniny tř. 1 až 4 hl výkopu do 2,5 m</t>
  </si>
  <si>
    <t>820286345</t>
  </si>
  <si>
    <t>r*0,5</t>
  </si>
  <si>
    <t>16</t>
  </si>
  <si>
    <t>162301102</t>
  </si>
  <si>
    <t>Vodorovné přemístění do 1000 m výkopku/sypaniny z horniny tř. 1 až 4</t>
  </si>
  <si>
    <t>1161114469</t>
  </si>
  <si>
    <t>"odvoz na mezideponii"       z</t>
  </si>
  <si>
    <t>"dovoz z mezideponie"       z</t>
  </si>
  <si>
    <t>17</t>
  </si>
  <si>
    <t>162701105</t>
  </si>
  <si>
    <t>Vodorovné přemístění do 10000 m výkopku/sypaniny z horniny tř. 1 až 4</t>
  </si>
  <si>
    <t>-1244064333</t>
  </si>
  <si>
    <t>"odvoz zeminy na skládku"</t>
  </si>
  <si>
    <t>r-z</t>
  </si>
  <si>
    <t>18</t>
  </si>
  <si>
    <t>167101101</t>
  </si>
  <si>
    <t>Nakládání výkopku z hornin tř. 1 až 4 do 100 m3</t>
  </si>
  <si>
    <t>-510294867</t>
  </si>
  <si>
    <t>19</t>
  </si>
  <si>
    <t>171201201</t>
  </si>
  <si>
    <t>Uložení sypaniny na skládky</t>
  </si>
  <si>
    <t>-1710069886</t>
  </si>
  <si>
    <t>20</t>
  </si>
  <si>
    <t>171201211</t>
  </si>
  <si>
    <t>Poplatek za uložení odpadu ze sypaniny na skládce (skládkovné)</t>
  </si>
  <si>
    <t>t</t>
  </si>
  <si>
    <t>2126052036</t>
  </si>
  <si>
    <t>o*1,67</t>
  </si>
  <si>
    <t>174101101</t>
  </si>
  <si>
    <t>Zásyp jam, šachet rýh nebo kolem objektů sypaninou se zhutněním</t>
  </si>
  <si>
    <t>1307058000</t>
  </si>
  <si>
    <t>"v komunikaci"</t>
  </si>
  <si>
    <t>0,8*(1,3-0,35-0,1-0,35)*(699,5-69,57-45,0)</t>
  </si>
  <si>
    <t>0,8*(1,35-0,35-0,1-0,35)*45,0</t>
  </si>
  <si>
    <t>0,8*(1,72+1,21-0,35*2-0,1*2-0,35*2)*0,5*69,57</t>
  </si>
  <si>
    <t>" hydrant"</t>
  </si>
  <si>
    <t>22</t>
  </si>
  <si>
    <t>583312000</t>
  </si>
  <si>
    <t>kamenivo těžené zásypový materiál</t>
  </si>
  <si>
    <t>1146802626</t>
  </si>
  <si>
    <t>p3*1,67*1,1</t>
  </si>
  <si>
    <t>23</t>
  </si>
  <si>
    <t>583373450</t>
  </si>
  <si>
    <t>štěrkopísek frakce 0-32 (D)</t>
  </si>
  <si>
    <t>665934913</t>
  </si>
  <si>
    <t>r2*1,67*1,1</t>
  </si>
  <si>
    <t>24</t>
  </si>
  <si>
    <t>1090434998</t>
  </si>
  <si>
    <t>-p1-p2-p3</t>
  </si>
  <si>
    <t>-r2</t>
  </si>
  <si>
    <t>-3,14*0,6*1,8</t>
  </si>
  <si>
    <t>25</t>
  </si>
  <si>
    <t>175101101</t>
  </si>
  <si>
    <t>Obsypání potrubí bez prohození sypaniny z hornin tř. 1 až 4 uloženým do 3 m od kraje výkopu</t>
  </si>
  <si>
    <t>70805875</t>
  </si>
  <si>
    <t>0,8*0,4*(947-19,0)+0,8*0,35*6,0</t>
  </si>
  <si>
    <t>26</t>
  </si>
  <si>
    <t>583373310</t>
  </si>
  <si>
    <t>štěrkopísek frakce 0-22</t>
  </si>
  <si>
    <t>-7333675</t>
  </si>
  <si>
    <t>p1*1,67*1,1</t>
  </si>
  <si>
    <t>27</t>
  </si>
  <si>
    <t>182301121</t>
  </si>
  <si>
    <t>Rozprostření ornice pl do 500 m2 ve svahu přes 1:5 tl vrstvy do 100 mm</t>
  </si>
  <si>
    <t>-606346633</t>
  </si>
  <si>
    <t>15,900/0,1</t>
  </si>
  <si>
    <t>Zemní práce - povrchové úpravy terénu</t>
  </si>
  <si>
    <t>28</t>
  </si>
  <si>
    <t>181411131</t>
  </si>
  <si>
    <t>Založení parkového trávníku výsevem plochy do 1000 m2 v rovině a ve svahu do 1:5</t>
  </si>
  <si>
    <t>-354153234</t>
  </si>
  <si>
    <t>29</t>
  </si>
  <si>
    <t>005724100</t>
  </si>
  <si>
    <t>osivo směs travní parková</t>
  </si>
  <si>
    <t>kg</t>
  </si>
  <si>
    <t>1303393275</t>
  </si>
  <si>
    <t>Svislé a kompletní konstrukce</t>
  </si>
  <si>
    <t>30</t>
  </si>
  <si>
    <t>3869411R02</t>
  </si>
  <si>
    <t>M+D  vodoměrná šachta BOCR SBVR1100 B31, (1xvstup 63 mm, 2x výstup 32 mm) vč.poklopu a všech doplňků</t>
  </si>
  <si>
    <t>kus</t>
  </si>
  <si>
    <t>1527088003</t>
  </si>
  <si>
    <t>Vodorovné konstrukce</t>
  </si>
  <si>
    <t>31</t>
  </si>
  <si>
    <t>451572111</t>
  </si>
  <si>
    <t>Lože pod potrubí otevřený výkop z kameniva drobného těženého</t>
  </si>
  <si>
    <t>1633965140</t>
  </si>
  <si>
    <t>0,8*0,1*(947,0-19,0+6,0)</t>
  </si>
  <si>
    <t>32</t>
  </si>
  <si>
    <t>451573111</t>
  </si>
  <si>
    <t>Lože pod potrubí otevřený výkop ze štěrkopísku</t>
  </si>
  <si>
    <t>971039853</t>
  </si>
  <si>
    <t>1,4*1,4*0,15</t>
  </si>
  <si>
    <t>Komunikace</t>
  </si>
  <si>
    <t>33</t>
  </si>
  <si>
    <t>566901233</t>
  </si>
  <si>
    <t>Vyspravení podkladu po překopech ing sítí plochy přes 15 m2 štěrkodrtí tl. 200 mm</t>
  </si>
  <si>
    <t>1726449238</t>
  </si>
  <si>
    <t>34</t>
  </si>
  <si>
    <t>566901261</t>
  </si>
  <si>
    <t>Vyspravení podkladu po překopech ing sítí plochy přes 15 m2 obalovaným kamenivem ACP (OK) tl. 100 mm</t>
  </si>
  <si>
    <t>-407496068</t>
  </si>
  <si>
    <t>35</t>
  </si>
  <si>
    <t>572341111</t>
  </si>
  <si>
    <t>Vyspravení krytu komunikací po překopech plochy přes 15 m2 asfalt betonem ACO (AB) tl 50 mm</t>
  </si>
  <si>
    <t>972518023</t>
  </si>
  <si>
    <t>36</t>
  </si>
  <si>
    <t>573211111</t>
  </si>
  <si>
    <t>Postřik živičný spojovací z asfaltu v množství do 0,70 kg/m2</t>
  </si>
  <si>
    <t>-1354561088</t>
  </si>
  <si>
    <t>k+357,0</t>
  </si>
  <si>
    <t>37</t>
  </si>
  <si>
    <t>577144121</t>
  </si>
  <si>
    <t>Asfaltový beton vrstva obrusná ACO 11 (ABS) tř. I tl 50 mm š přes 3 m z nemodifikovaného asfaltu</t>
  </si>
  <si>
    <t>1106709974</t>
  </si>
  <si>
    <t>Trubní vedení</t>
  </si>
  <si>
    <t>38</t>
  </si>
  <si>
    <t>852242121</t>
  </si>
  <si>
    <t>Montáž potrubí z trub litinových tlakových přírubových délky do 1 m otevřený výkop DN 80</t>
  </si>
  <si>
    <t>1213084223</t>
  </si>
  <si>
    <t>39</t>
  </si>
  <si>
    <t>552532350</t>
  </si>
  <si>
    <t>trouba přírubová litinová práškový epoxid tl.250µm FF DN 80 mm délka 200 mm</t>
  </si>
  <si>
    <t>-86072764</t>
  </si>
  <si>
    <t>40</t>
  </si>
  <si>
    <t>857242121</t>
  </si>
  <si>
    <t>Montáž litinových tvarovek jednoosých přírubových otevřený výkop DN 80</t>
  </si>
  <si>
    <t>-1814195953</t>
  </si>
  <si>
    <t>41</t>
  </si>
  <si>
    <t>552506420</t>
  </si>
  <si>
    <t>koleno přírubové s patkou PP litinové DN 80</t>
  </si>
  <si>
    <t>-284187118</t>
  </si>
  <si>
    <t>42</t>
  </si>
  <si>
    <t>857244121</t>
  </si>
  <si>
    <t>Montáž litinových tvarovek odbočných přírubových otevřený výkop DN 80</t>
  </si>
  <si>
    <t>266497219</t>
  </si>
  <si>
    <t>43</t>
  </si>
  <si>
    <t>552535100</t>
  </si>
  <si>
    <t>tvarovka přírubová litinová s přírubovou odbočkou,práškový epoxid, tl.250µm T-kus DN 80/80 mm</t>
  </si>
  <si>
    <t>1917071285</t>
  </si>
  <si>
    <t>44</t>
  </si>
  <si>
    <t>552535080</t>
  </si>
  <si>
    <t>tvarovka přírubová litinová s přírubovou odbočkou,práškový epoxid, tl.250µm T-kus DN 80/50 mm</t>
  </si>
  <si>
    <t>-202275621</t>
  </si>
  <si>
    <t>45</t>
  </si>
  <si>
    <t>871211121</t>
  </si>
  <si>
    <t>Montáž potrubí z trubek z tlakového polyetylénu otevřený výkop svařovaných vnější průměr 63 mm</t>
  </si>
  <si>
    <t>1659373859</t>
  </si>
  <si>
    <t>46</t>
  </si>
  <si>
    <t>286136700</t>
  </si>
  <si>
    <t>potrubí vodovodní  z PE 100+, SDR 11, 63 x 5,8 mm</t>
  </si>
  <si>
    <t>-832452194</t>
  </si>
  <si>
    <t>47</t>
  </si>
  <si>
    <t>871241121</t>
  </si>
  <si>
    <t>Montáž potrubí z trubek z tlakového polyetylénu otevřený výkop svařovaných vnější průměr 90 mm</t>
  </si>
  <si>
    <t>2030733249</t>
  </si>
  <si>
    <t>48</t>
  </si>
  <si>
    <t>286159310</t>
  </si>
  <si>
    <t>trubka vodovodní tlaková RC protect (PE 100 RC) 90x8,2 SDR 11, kotouče 100 m</t>
  </si>
  <si>
    <t>1454893149</t>
  </si>
  <si>
    <t>947,000*1,015</t>
  </si>
  <si>
    <t>49</t>
  </si>
  <si>
    <t>877241121</t>
  </si>
  <si>
    <t>Montáž elektrotvarovek na potrubí z trubek z tlakového PE otevřený výkop vnější průměr 90 mm</t>
  </si>
  <si>
    <t>417361822</t>
  </si>
  <si>
    <t>14+2+8+4+8+17+1+1</t>
  </si>
  <si>
    <t>50</t>
  </si>
  <si>
    <t>2865306001</t>
  </si>
  <si>
    <t>PE oblouk 11° SDR 11 DN 80 mm</t>
  </si>
  <si>
    <t>723186251</t>
  </si>
  <si>
    <t>P</t>
  </si>
  <si>
    <t>Poznámka k položce:
WAVIN, kód výrobku: FF485617</t>
  </si>
  <si>
    <t>51</t>
  </si>
  <si>
    <t>2865306002</t>
  </si>
  <si>
    <t>PE oblouk 22° SDR 11 DN 80 mm</t>
  </si>
  <si>
    <t>2121836914</t>
  </si>
  <si>
    <t>52</t>
  </si>
  <si>
    <t>2865306003</t>
  </si>
  <si>
    <t>PE koleno 45° SDR 11 DN 80 mm</t>
  </si>
  <si>
    <t>140863296</t>
  </si>
  <si>
    <t>53</t>
  </si>
  <si>
    <t>2865306007</t>
  </si>
  <si>
    <t>PE koleno 15° SDR 11 DN 80 mm</t>
  </si>
  <si>
    <t>401020115</t>
  </si>
  <si>
    <t>54</t>
  </si>
  <si>
    <t>2865306008</t>
  </si>
  <si>
    <t>PE koleno 30° SDR 11 DN 80 mm</t>
  </si>
  <si>
    <t>520421007</t>
  </si>
  <si>
    <t>55</t>
  </si>
  <si>
    <t>2865306006</t>
  </si>
  <si>
    <t>PE lemový nákružek s otočnou přírubou DN 80 mm</t>
  </si>
  <si>
    <t>-844934402</t>
  </si>
  <si>
    <t>56</t>
  </si>
  <si>
    <t>28653060061</t>
  </si>
  <si>
    <t>PE lemový nákružek s otočnou přírubou DN 50 mm</t>
  </si>
  <si>
    <t>580414713</t>
  </si>
  <si>
    <t>57</t>
  </si>
  <si>
    <t>891211111</t>
  </si>
  <si>
    <t>Montáž vodovodních šoupátek otevřený výkop DN 50</t>
  </si>
  <si>
    <t>53627676</t>
  </si>
  <si>
    <t>58</t>
  </si>
  <si>
    <t>422243910</t>
  </si>
  <si>
    <t>šoupátko EKO ze ŠL uzavírací víkové S24 118 610 DN50x180 mm</t>
  </si>
  <si>
    <t>1507425238</t>
  </si>
  <si>
    <t>59</t>
  </si>
  <si>
    <t>891241111</t>
  </si>
  <si>
    <t>Montáž vodovodních šoupátek otevřený výkop DN 80</t>
  </si>
  <si>
    <t>-1245936206</t>
  </si>
  <si>
    <t>5+8</t>
  </si>
  <si>
    <t>60</t>
  </si>
  <si>
    <t>422243970</t>
  </si>
  <si>
    <t>šoupátko EKO ze ŠL uzavírací víkové S24 118 610 DN80x210 mm</t>
  </si>
  <si>
    <t>-79196230</t>
  </si>
  <si>
    <t>61</t>
  </si>
  <si>
    <t>422910000</t>
  </si>
  <si>
    <t>klíč ke kanálovým šoupátkům T - klíč</t>
  </si>
  <si>
    <t>1840936892</t>
  </si>
  <si>
    <t>62</t>
  </si>
  <si>
    <t>950205010003</t>
  </si>
  <si>
    <t xml:space="preserve">SOUPRAVA ZEMNÍ TELESKOPICKÁ </t>
  </si>
  <si>
    <t>-1445692909</t>
  </si>
  <si>
    <t>63</t>
  </si>
  <si>
    <t>891247111</t>
  </si>
  <si>
    <t>Montáž hydrantů podzemních DN 80</t>
  </si>
  <si>
    <t>1350187678</t>
  </si>
  <si>
    <t>64</t>
  </si>
  <si>
    <t>422735891</t>
  </si>
  <si>
    <t>hydrant podzemní DN80 PN16 jednoduchý uzávěr, krycí hloubka 1500 mm</t>
  </si>
  <si>
    <t>-442441662</t>
  </si>
  <si>
    <t>65</t>
  </si>
  <si>
    <t>892241111</t>
  </si>
  <si>
    <t>Tlaková zkouška vodou potrubí do 80</t>
  </si>
  <si>
    <t>-1771338843</t>
  </si>
  <si>
    <t>947+6</t>
  </si>
  <si>
    <t>66</t>
  </si>
  <si>
    <t>892273121</t>
  </si>
  <si>
    <t>Proplach a desinfekce vodovodního potrubí DN od 80 do 125</t>
  </si>
  <si>
    <t>1148382869</t>
  </si>
  <si>
    <t>67</t>
  </si>
  <si>
    <t>892372111</t>
  </si>
  <si>
    <t>Zabezpečení konců potrubí DN do 300 při tlakových zkouškách vodou</t>
  </si>
  <si>
    <t>-7070652</t>
  </si>
  <si>
    <t>68</t>
  </si>
  <si>
    <t>899401112</t>
  </si>
  <si>
    <t>Osazení poklopů litinových šoupátkových</t>
  </si>
  <si>
    <t>1496475116</t>
  </si>
  <si>
    <t>69</t>
  </si>
  <si>
    <t>422913520</t>
  </si>
  <si>
    <t>poklop litinový typ 504-šoupátkový</t>
  </si>
  <si>
    <t>-280058597</t>
  </si>
  <si>
    <t>70</t>
  </si>
  <si>
    <t>899401113</t>
  </si>
  <si>
    <t>Osazení poklopů litinových hydrantových</t>
  </si>
  <si>
    <t>-2037796814</t>
  </si>
  <si>
    <t>71</t>
  </si>
  <si>
    <t>422914520</t>
  </si>
  <si>
    <t>poklop litinový typ 522-hydrantový   DN 80</t>
  </si>
  <si>
    <t>-417623468</t>
  </si>
  <si>
    <t>72</t>
  </si>
  <si>
    <t>899713111</t>
  </si>
  <si>
    <t>Orientační tabulky na sloupku betonovém nebo ocelovém</t>
  </si>
  <si>
    <t>-35925170</t>
  </si>
  <si>
    <t>73</t>
  </si>
  <si>
    <t>404452250</t>
  </si>
  <si>
    <t>sloupek Zn 60 - 350</t>
  </si>
  <si>
    <t>1029854175</t>
  </si>
  <si>
    <t>74</t>
  </si>
  <si>
    <t>404452400</t>
  </si>
  <si>
    <t>patka hliníková HP 60</t>
  </si>
  <si>
    <t>1301605766</t>
  </si>
  <si>
    <t>75</t>
  </si>
  <si>
    <t>404452530</t>
  </si>
  <si>
    <t>víčko plastové na sloupek 60</t>
  </si>
  <si>
    <t>-706729591</t>
  </si>
  <si>
    <t>76</t>
  </si>
  <si>
    <t>404452560</t>
  </si>
  <si>
    <t>upínací svorka na sloupek US 60</t>
  </si>
  <si>
    <t>293362867</t>
  </si>
  <si>
    <t>77</t>
  </si>
  <si>
    <t>899721111</t>
  </si>
  <si>
    <t>Signalizační vodič DN do 150 mm na potrubí PVC</t>
  </si>
  <si>
    <t>-1055297671</t>
  </si>
  <si>
    <t>78</t>
  </si>
  <si>
    <t>899722112</t>
  </si>
  <si>
    <t>Krytí potrubí z plastů výstražnou fólií z PVC 25 cm</t>
  </si>
  <si>
    <t>937295016</t>
  </si>
  <si>
    <t>79</t>
  </si>
  <si>
    <t>899911151R1</t>
  </si>
  <si>
    <t>Kluzná objímka</t>
  </si>
  <si>
    <t>1332862292</t>
  </si>
  <si>
    <t>80</t>
  </si>
  <si>
    <t>899913133</t>
  </si>
  <si>
    <t>Uzavírací manžeta chráničky potrubí DN 80 x 150</t>
  </si>
  <si>
    <t>537280737</t>
  </si>
  <si>
    <t>Ostatní konstrukce a práce-bourání</t>
  </si>
  <si>
    <t>81</t>
  </si>
  <si>
    <t>919731121</t>
  </si>
  <si>
    <t>Zarovnání styčné plochy podkladu nebo krytu živičného tl do 50 mm</t>
  </si>
  <si>
    <t>-511156859</t>
  </si>
  <si>
    <t>82</t>
  </si>
  <si>
    <t>919735111</t>
  </si>
  <si>
    <t>Řezání stávajícího živičného krytu hl do 50 mm</t>
  </si>
  <si>
    <t>-1982052340</t>
  </si>
  <si>
    <t>k/0,8*2-60</t>
  </si>
  <si>
    <t>83</t>
  </si>
  <si>
    <t>935112211</t>
  </si>
  <si>
    <t>Osazení příkopového žlabu do betonu tl 100 mm z betonových tvárnic š 800 mm</t>
  </si>
  <si>
    <t>-533623266</t>
  </si>
  <si>
    <t>112-74</t>
  </si>
  <si>
    <t>84</t>
  </si>
  <si>
    <t>592275130</t>
  </si>
  <si>
    <t>tvárnice betonová příkopová 33x59x8 cm</t>
  </si>
  <si>
    <t>628019909</t>
  </si>
  <si>
    <t>38/0,33*1,05</t>
  </si>
  <si>
    <t>121</t>
  </si>
  <si>
    <t>997</t>
  </si>
  <si>
    <t>Přesun sutě</t>
  </si>
  <si>
    <t>85</t>
  </si>
  <si>
    <t>997221551</t>
  </si>
  <si>
    <t>Vodorovná doprava suti ze sypkých materiálů do 1 km</t>
  </si>
  <si>
    <t>-938760764</t>
  </si>
  <si>
    <t>86</t>
  </si>
  <si>
    <t>997221559</t>
  </si>
  <si>
    <t>Příplatek ZKD 1 km u vodorovné dopravy suti ze sypkých materiálů</t>
  </si>
  <si>
    <t>274257373</t>
  </si>
  <si>
    <t>359,85*4 'Přepočtené koeficientem množství</t>
  </si>
  <si>
    <t>87</t>
  </si>
  <si>
    <t>997221611</t>
  </si>
  <si>
    <t>Nakládání suti na dopravní prostředky pro vodorovnou dopravu</t>
  </si>
  <si>
    <t>-1525342006</t>
  </si>
  <si>
    <t>88</t>
  </si>
  <si>
    <t>997221815</t>
  </si>
  <si>
    <t>Poplatek za uložení betonového odpadu na skládce (skládkovné)</t>
  </si>
  <si>
    <t>851596837</t>
  </si>
  <si>
    <t>89</t>
  </si>
  <si>
    <t>997221845</t>
  </si>
  <si>
    <t>Poplatek za uložení odpadu z asfaltových povrchů na skládce (skládkovné)</t>
  </si>
  <si>
    <t>1805482106</t>
  </si>
  <si>
    <t>90</t>
  </si>
  <si>
    <t>997221855</t>
  </si>
  <si>
    <t>Poplatek za uložení odpadu z kameniva na skládce (skládkovné)</t>
  </si>
  <si>
    <t>-484951883</t>
  </si>
  <si>
    <t>359,85-222,53-5,814</t>
  </si>
  <si>
    <t>998</t>
  </si>
  <si>
    <t>Přesun hmot</t>
  </si>
  <si>
    <t>91</t>
  </si>
  <si>
    <t>998225111</t>
  </si>
  <si>
    <t>Přesun hmot pro pozemní komunikace s krytem z kamene, monolitickým betonovým nebo živičným</t>
  </si>
  <si>
    <t>2127987611</t>
  </si>
  <si>
    <t>92</t>
  </si>
  <si>
    <t>998276101</t>
  </si>
  <si>
    <t>Přesun hmot pro trubní vedení z trub z plastických hmot otevřený výkop</t>
  </si>
  <si>
    <t>200998879</t>
  </si>
  <si>
    <t>1595,205-1079,616</t>
  </si>
  <si>
    <t>VRN</t>
  </si>
  <si>
    <t>Vedlejší rozpočtové náklady</t>
  </si>
  <si>
    <t>VRN1</t>
  </si>
  <si>
    <t>Průzkumné, geodetické a projektové práce</t>
  </si>
  <si>
    <t>93</t>
  </si>
  <si>
    <t>012103000</t>
  </si>
  <si>
    <t>Geodetické práce před výstavbou</t>
  </si>
  <si>
    <t>Kč</t>
  </si>
  <si>
    <t>1024</t>
  </si>
  <si>
    <t>764488968</t>
  </si>
  <si>
    <t>94</t>
  </si>
  <si>
    <t>012303000</t>
  </si>
  <si>
    <t>Geodetické práce po výstavbě</t>
  </si>
  <si>
    <t>62840975</t>
  </si>
  <si>
    <t>VRN3</t>
  </si>
  <si>
    <t>Zařízení staveniště</t>
  </si>
  <si>
    <t>95</t>
  </si>
  <si>
    <t>031002000</t>
  </si>
  <si>
    <t>Související práce pro zařízení staveniště</t>
  </si>
  <si>
    <t>1376761082</t>
  </si>
  <si>
    <t>96</t>
  </si>
  <si>
    <t>032002000</t>
  </si>
  <si>
    <t>Vybavení staveniště</t>
  </si>
  <si>
    <t>-1271121219</t>
  </si>
  <si>
    <t>97</t>
  </si>
  <si>
    <t>039002000</t>
  </si>
  <si>
    <t>Zrušení zařízení staveniště</t>
  </si>
  <si>
    <t>1882068446</t>
  </si>
  <si>
    <t>VRN4</t>
  </si>
  <si>
    <t>Inženýrská činnost</t>
  </si>
  <si>
    <t>98</t>
  </si>
  <si>
    <t>041002000</t>
  </si>
  <si>
    <t>Dozory</t>
  </si>
  <si>
    <t>143119359</t>
  </si>
  <si>
    <t>VRN7</t>
  </si>
  <si>
    <t>Provozní vlivy</t>
  </si>
  <si>
    <t>99</t>
  </si>
  <si>
    <t>072002000</t>
  </si>
  <si>
    <t>Silniční provoz-dočasné dopravní značení</t>
  </si>
  <si>
    <t>-1786483673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</si>
  <si>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</si>
  <si>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</si>
  <si>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</si>
  <si>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</si>
  <si>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</si>
  <si>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</si>
  <si>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</si>
  <si>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</si>
  <si>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</si>
  <si>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</si>
  <si>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 Všechny sestavy jsou optimalizovány i pro tisk na formát A4 na výšku.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</si>
  <si>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</si>
  <si>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</si>
  <si>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</si>
  <si>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</si>
  <si>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</si>
  <si>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</si>
  <si>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</si>
  <si>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</si>
  <si>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</si>
  <si>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</si>
  <si>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</si>
  <si>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</si>
  <si>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</si>
  <si>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</si>
  <si>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</si>
  <si>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</si>
  <si>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</si>
  <si>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</si>
  <si>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</si>
  <si>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</si>
  <si>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</si>
  <si>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</si>
  <si>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</si>
  <si>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</si>
  <si>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</si>
  <si>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</si>
  <si>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</si>
  <si>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</si>
  <si>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</si>
  <si>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</si>
  <si>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</si>
  <si>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</si>
  <si>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</si>
  <si>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</si>
  <si>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</si>
  <si>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</si>
  <si>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</si>
  <si>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</si>
  <si>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</si>
  <si>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</si>
  <si>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</si>
  <si>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</si>
  <si>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</si>
  <si>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</si>
  <si>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</si>
  <si>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</si>
  <si>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 Hodnoty jsou ve výpočtech zaokrouhlovány na počet desetinných míst viditelných v jednotlivých polích.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</si>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</sst>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76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b/>
      <sz val="11"/>
      <name val="Trebuchet MS"/>
      <family val="0"/>
    </font>
    <font>
      <sz val="11"/>
      <color indexed="55"/>
      <name val="Trebuchet MS"/>
      <family val="0"/>
    </font>
    <font>
      <sz val="12"/>
      <name val="Trebuchet MS"/>
      <family val="0"/>
    </font>
    <font>
      <sz val="12"/>
      <color indexed="56"/>
      <name val="Trebuchet MS"/>
      <family val="0"/>
    </font>
    <font>
      <sz val="10"/>
      <name val="Trebuchet MS"/>
      <family val="0"/>
    </font>
    <font>
      <sz val="10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56"/>
      <name val="Trebuchet MS"/>
      <family val="0"/>
    </font>
    <font>
      <sz val="8"/>
      <color indexed="20"/>
      <name val="Trebuchet MS"/>
      <family val="0"/>
    </font>
    <font>
      <sz val="7"/>
      <color indexed="55"/>
      <name val="Trebuchet MS"/>
      <family val="0"/>
    </font>
    <font>
      <sz val="8"/>
      <color indexed="63"/>
      <name val="Trebuchet MS"/>
      <family val="0"/>
    </font>
    <font>
      <sz val="8"/>
      <color indexed="10"/>
      <name val="Trebuchet MS"/>
      <family val="0"/>
    </font>
    <font>
      <sz val="8"/>
      <color indexed="18"/>
      <name val="Trebuchet MS"/>
      <family val="0"/>
    </font>
    <font>
      <i/>
      <sz val="8"/>
      <color indexed="12"/>
      <name val="Trebuchet MS"/>
      <family val="0"/>
    </font>
    <font>
      <i/>
      <sz val="7"/>
      <color indexed="55"/>
      <name val="Trebuchet MS"/>
      <family val="0"/>
    </font>
    <font>
      <i/>
      <sz val="9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/>
      <right style="thin">
        <color indexed="8"/>
      </right>
      <top style="hair">
        <color indexed="55"/>
      </top>
      <bottom/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0" borderId="0" applyNumberFormat="0" applyBorder="0" applyAlignment="0" applyProtection="0"/>
    <xf numFmtId="0" fontId="6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7" fillId="0" borderId="7" applyNumberFormat="0" applyFill="0" applyAlignment="0" applyProtection="0"/>
    <xf numFmtId="0" fontId="68" fillId="24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5" borderId="8" applyNumberFormat="0" applyAlignment="0" applyProtection="0"/>
    <xf numFmtId="0" fontId="71" fillId="26" borderId="8" applyNumberFormat="0" applyAlignment="0" applyProtection="0"/>
    <xf numFmtId="0" fontId="72" fillId="26" borderId="9" applyNumberFormat="0" applyAlignment="0" applyProtection="0"/>
    <xf numFmtId="0" fontId="73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291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4" fillId="0" borderId="0" xfId="0" applyFont="1" applyAlignment="1">
      <alignment horizontal="left" vertical="center"/>
    </xf>
    <xf numFmtId="0" fontId="0" fillId="0" borderId="14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7" fillId="34" borderId="0" xfId="0" applyFont="1" applyFill="1" applyAlignment="1">
      <alignment horizontal="left" vertical="center"/>
    </xf>
    <xf numFmtId="49" fontId="7" fillId="34" borderId="0" xfId="0" applyNumberFormat="1" applyFont="1" applyFill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3" xfId="0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11" fillId="0" borderId="13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0" fillId="35" borderId="0" xfId="0" applyFill="1" applyAlignment="1">
      <alignment horizontal="left" vertical="center"/>
    </xf>
    <xf numFmtId="0" fontId="9" fillId="35" borderId="17" xfId="0" applyFont="1" applyFill="1" applyBorder="1" applyAlignment="1">
      <alignment horizontal="left" vertical="center"/>
    </xf>
    <xf numFmtId="0" fontId="0" fillId="35" borderId="18" xfId="0" applyFill="1" applyBorder="1" applyAlignment="1">
      <alignment horizontal="left" vertical="center"/>
    </xf>
    <xf numFmtId="0" fontId="9" fillId="35" borderId="18" xfId="0" applyFont="1" applyFill="1" applyBorder="1" applyAlignment="1">
      <alignment horizontal="center" vertical="center"/>
    </xf>
    <xf numFmtId="164" fontId="9" fillId="35" borderId="18" xfId="0" applyNumberFormat="1" applyFont="1" applyFill="1" applyBorder="1" applyAlignment="1">
      <alignment horizontal="right" vertical="center"/>
    </xf>
    <xf numFmtId="0" fontId="0" fillId="35" borderId="14" xfId="0" applyFill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166" fontId="7" fillId="0" borderId="0" xfId="0" applyNumberFormat="1" applyFont="1" applyAlignment="1">
      <alignment horizontal="left" vertical="top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7" fillId="35" borderId="26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164" fontId="14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164" fontId="13" fillId="0" borderId="24" xfId="0" applyNumberFormat="1" applyFont="1" applyBorder="1" applyAlignment="1">
      <alignment horizontal="right" vertical="center"/>
    </xf>
    <xf numFmtId="164" fontId="13" fillId="0" borderId="0" xfId="0" applyNumberFormat="1" applyFont="1" applyAlignment="1">
      <alignment horizontal="right" vertical="center"/>
    </xf>
    <xf numFmtId="167" fontId="13" fillId="0" borderId="0" xfId="0" applyNumberFormat="1" applyFont="1" applyAlignment="1">
      <alignment horizontal="right" vertical="center"/>
    </xf>
    <xf numFmtId="164" fontId="13" fillId="0" borderId="25" xfId="0" applyNumberFormat="1" applyFont="1" applyBorder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15" fillId="0" borderId="13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164" fontId="19" fillId="0" borderId="31" xfId="0" applyNumberFormat="1" applyFont="1" applyBorder="1" applyAlignment="1">
      <alignment horizontal="right" vertical="center"/>
    </xf>
    <xf numFmtId="164" fontId="19" fillId="0" borderId="32" xfId="0" applyNumberFormat="1" applyFont="1" applyBorder="1" applyAlignment="1">
      <alignment horizontal="right" vertical="center"/>
    </xf>
    <xf numFmtId="167" fontId="19" fillId="0" borderId="32" xfId="0" applyNumberFormat="1" applyFont="1" applyBorder="1" applyAlignment="1">
      <alignment horizontal="right" vertical="center"/>
    </xf>
    <xf numFmtId="164" fontId="19" fillId="0" borderId="33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34" xfId="0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164" fontId="11" fillId="0" borderId="0" xfId="0" applyNumberFormat="1" applyFont="1" applyAlignment="1">
      <alignment horizontal="right" vertical="center"/>
    </xf>
    <xf numFmtId="165" fontId="11" fillId="0" borderId="0" xfId="0" applyNumberFormat="1" applyFont="1" applyAlignment="1">
      <alignment horizontal="right" vertical="center"/>
    </xf>
    <xf numFmtId="0" fontId="9" fillId="35" borderId="18" xfId="0" applyFont="1" applyFill="1" applyBorder="1" applyAlignment="1">
      <alignment horizontal="right" vertical="center"/>
    </xf>
    <xf numFmtId="0" fontId="0" fillId="35" borderId="35" xfId="0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7" fillId="35" borderId="0" xfId="0" applyFont="1" applyFill="1" applyAlignment="1">
      <alignment horizontal="left" vertical="center"/>
    </xf>
    <xf numFmtId="0" fontId="7" fillId="35" borderId="0" xfId="0" applyFont="1" applyFill="1" applyAlignment="1">
      <alignment horizontal="right" vertical="center"/>
    </xf>
    <xf numFmtId="0" fontId="20" fillId="0" borderId="0" xfId="0" applyFont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0" fontId="21" fillId="0" borderId="32" xfId="0" applyFont="1" applyBorder="1" applyAlignment="1">
      <alignment horizontal="left" vertical="center"/>
    </xf>
    <xf numFmtId="164" fontId="21" fillId="0" borderId="32" xfId="0" applyNumberFormat="1" applyFont="1" applyBorder="1" applyAlignment="1">
      <alignment horizontal="right" vertical="center"/>
    </xf>
    <xf numFmtId="0" fontId="21" fillId="0" borderId="14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32" xfId="0" applyFont="1" applyBorder="1" applyAlignment="1">
      <alignment horizontal="left" vertical="center"/>
    </xf>
    <xf numFmtId="164" fontId="23" fillId="0" borderId="32" xfId="0" applyNumberFormat="1" applyFont="1" applyBorder="1" applyAlignment="1">
      <alignment horizontal="right" vertical="center"/>
    </xf>
    <xf numFmtId="0" fontId="23" fillId="0" borderId="14" xfId="0" applyFont="1" applyBorder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35" borderId="27" xfId="0" applyFont="1" applyFill="1" applyBorder="1" applyAlignment="1">
      <alignment horizontal="center" vertical="center" wrapText="1"/>
    </xf>
    <xf numFmtId="0" fontId="7" fillId="35" borderId="28" xfId="0" applyFont="1" applyFill="1" applyBorder="1" applyAlignment="1">
      <alignment horizontal="center" vertical="center" wrapText="1"/>
    </xf>
    <xf numFmtId="0" fontId="7" fillId="35" borderId="29" xfId="0" applyFont="1" applyFill="1" applyBorder="1" applyAlignment="1">
      <alignment horizontal="center" vertical="center" wrapText="1"/>
    </xf>
    <xf numFmtId="164" fontId="14" fillId="0" borderId="0" xfId="0" applyNumberFormat="1" applyFont="1" applyAlignment="1">
      <alignment horizontal="right"/>
    </xf>
    <xf numFmtId="167" fontId="24" fillId="0" borderId="22" xfId="0" applyNumberFormat="1" applyFont="1" applyBorder="1" applyAlignment="1">
      <alignment horizontal="right"/>
    </xf>
    <xf numFmtId="167" fontId="24" fillId="0" borderId="23" xfId="0" applyNumberFormat="1" applyFont="1" applyBorder="1" applyAlignment="1">
      <alignment horizontal="right"/>
    </xf>
    <xf numFmtId="164" fontId="25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6" fillId="0" borderId="13" xfId="0" applyFont="1" applyBorder="1" applyAlignment="1">
      <alignment horizontal="left"/>
    </xf>
    <xf numFmtId="0" fontId="26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164" fontId="21" fillId="0" borderId="0" xfId="0" applyNumberFormat="1" applyFont="1" applyAlignment="1">
      <alignment horizontal="right"/>
    </xf>
    <xf numFmtId="0" fontId="26" fillId="0" borderId="24" xfId="0" applyFont="1" applyBorder="1" applyAlignment="1">
      <alignment horizontal="left"/>
    </xf>
    <xf numFmtId="167" fontId="26" fillId="0" borderId="0" xfId="0" applyNumberFormat="1" applyFont="1" applyAlignment="1">
      <alignment horizontal="right"/>
    </xf>
    <xf numFmtId="167" fontId="26" fillId="0" borderId="25" xfId="0" applyNumberFormat="1" applyFont="1" applyBorder="1" applyAlignment="1">
      <alignment horizontal="right"/>
    </xf>
    <xf numFmtId="164" fontId="26" fillId="0" borderId="0" xfId="0" applyNumberFormat="1" applyFont="1" applyAlignment="1">
      <alignment horizontal="right" vertical="center"/>
    </xf>
    <xf numFmtId="0" fontId="23" fillId="0" borderId="0" xfId="0" applyFont="1" applyAlignment="1">
      <alignment horizontal="left"/>
    </xf>
    <xf numFmtId="164" fontId="23" fillId="0" borderId="0" xfId="0" applyNumberFormat="1" applyFont="1" applyAlignment="1">
      <alignment horizontal="right"/>
    </xf>
    <xf numFmtId="0" fontId="0" fillId="0" borderId="36" xfId="0" applyFont="1" applyBorder="1" applyAlignment="1">
      <alignment horizontal="center" vertical="center"/>
    </xf>
    <xf numFmtId="49" fontId="0" fillId="0" borderId="36" xfId="0" applyNumberFormat="1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center" vertical="center" wrapText="1"/>
    </xf>
    <xf numFmtId="168" fontId="0" fillId="0" borderId="36" xfId="0" applyNumberFormat="1" applyFont="1" applyBorder="1" applyAlignment="1">
      <alignment horizontal="right" vertical="center"/>
    </xf>
    <xf numFmtId="164" fontId="0" fillId="34" borderId="36" xfId="0" applyNumberFormat="1" applyFont="1" applyFill="1" applyBorder="1" applyAlignment="1">
      <alignment horizontal="right" vertical="center"/>
    </xf>
    <xf numFmtId="164" fontId="0" fillId="0" borderId="36" xfId="0" applyNumberFormat="1" applyFont="1" applyBorder="1" applyAlignment="1">
      <alignment horizontal="right" vertical="center"/>
    </xf>
    <xf numFmtId="0" fontId="11" fillId="34" borderId="36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167" fontId="11" fillId="0" borderId="0" xfId="0" applyNumberFormat="1" applyFont="1" applyAlignment="1">
      <alignment horizontal="right" vertical="center"/>
    </xf>
    <xf numFmtId="167" fontId="11" fillId="0" borderId="25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0" fontId="27" fillId="0" borderId="13" xfId="0" applyFont="1" applyBorder="1" applyAlignment="1">
      <alignment horizontal="left" vertical="center"/>
    </xf>
    <xf numFmtId="0" fontId="28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vertical="center"/>
    </xf>
    <xf numFmtId="0" fontId="27" fillId="0" borderId="24" xfId="0" applyFont="1" applyBorder="1" applyAlignment="1">
      <alignment horizontal="left" vertical="center"/>
    </xf>
    <xf numFmtId="0" fontId="27" fillId="0" borderId="25" xfId="0" applyFont="1" applyBorder="1" applyAlignment="1">
      <alignment horizontal="left" vertical="center"/>
    </xf>
    <xf numFmtId="0" fontId="29" fillId="0" borderId="13" xfId="0" applyFont="1" applyBorder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 wrapText="1"/>
    </xf>
    <xf numFmtId="168" fontId="29" fillId="0" borderId="0" xfId="0" applyNumberFormat="1" applyFont="1" applyAlignment="1">
      <alignment horizontal="right" vertical="center"/>
    </xf>
    <xf numFmtId="0" fontId="29" fillId="0" borderId="24" xfId="0" applyFont="1" applyBorder="1" applyAlignment="1">
      <alignment horizontal="left" vertical="center"/>
    </xf>
    <xf numFmtId="0" fontId="29" fillId="0" borderId="25" xfId="0" applyFont="1" applyBorder="1" applyAlignment="1">
      <alignment horizontal="left" vertical="center"/>
    </xf>
    <xf numFmtId="0" fontId="30" fillId="0" borderId="13" xfId="0" applyFont="1" applyBorder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 wrapText="1"/>
    </xf>
    <xf numFmtId="168" fontId="30" fillId="0" borderId="0" xfId="0" applyNumberFormat="1" applyFont="1" applyAlignment="1">
      <alignment horizontal="right" vertical="center"/>
    </xf>
    <xf numFmtId="0" fontId="30" fillId="0" borderId="24" xfId="0" applyFont="1" applyBorder="1" applyAlignment="1">
      <alignment horizontal="left" vertical="center"/>
    </xf>
    <xf numFmtId="0" fontId="30" fillId="0" borderId="25" xfId="0" applyFont="1" applyBorder="1" applyAlignment="1">
      <alignment horizontal="left" vertical="center"/>
    </xf>
    <xf numFmtId="0" fontId="31" fillId="0" borderId="13" xfId="0" applyFont="1" applyBorder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 wrapText="1"/>
    </xf>
    <xf numFmtId="168" fontId="31" fillId="0" borderId="0" xfId="0" applyNumberFormat="1" applyFont="1" applyAlignment="1">
      <alignment horizontal="right" vertical="center"/>
    </xf>
    <xf numFmtId="0" fontId="31" fillId="0" borderId="24" xfId="0" applyFont="1" applyBorder="1" applyAlignment="1">
      <alignment horizontal="left" vertical="center"/>
    </xf>
    <xf numFmtId="0" fontId="31" fillId="0" borderId="25" xfId="0" applyFont="1" applyBorder="1" applyAlignment="1">
      <alignment horizontal="left" vertical="center"/>
    </xf>
    <xf numFmtId="0" fontId="32" fillId="0" borderId="36" xfId="0" applyFont="1" applyBorder="1" applyAlignment="1">
      <alignment horizontal="center" vertical="center" wrapText="1"/>
    </xf>
    <xf numFmtId="49" fontId="32" fillId="0" borderId="36" xfId="0" applyNumberFormat="1" applyFont="1" applyBorder="1" applyAlignment="1">
      <alignment horizontal="left" vertical="center" wrapText="1"/>
    </xf>
    <xf numFmtId="0" fontId="32" fillId="0" borderId="36" xfId="0" applyFont="1" applyBorder="1" applyAlignment="1">
      <alignment horizontal="left" vertical="center" wrapText="1"/>
    </xf>
    <xf numFmtId="168" fontId="32" fillId="0" borderId="36" xfId="0" applyNumberFormat="1" applyFont="1" applyBorder="1" applyAlignment="1">
      <alignment horizontal="right" vertical="center"/>
    </xf>
    <xf numFmtId="164" fontId="32" fillId="34" borderId="36" xfId="0" applyNumberFormat="1" applyFont="1" applyFill="1" applyBorder="1" applyAlignment="1">
      <alignment horizontal="right" vertical="center"/>
    </xf>
    <xf numFmtId="164" fontId="32" fillId="0" borderId="36" xfId="0" applyNumberFormat="1" applyFont="1" applyBorder="1" applyAlignment="1">
      <alignment horizontal="right" vertical="center"/>
    </xf>
    <xf numFmtId="0" fontId="32" fillId="0" borderId="13" xfId="0" applyFont="1" applyBorder="1" applyAlignment="1">
      <alignment horizontal="left" vertical="center"/>
    </xf>
    <xf numFmtId="0" fontId="32" fillId="34" borderId="36" xfId="0" applyFont="1" applyFill="1" applyBorder="1" applyAlignment="1">
      <alignment horizontal="left" vertical="center" wrapText="1"/>
    </xf>
    <xf numFmtId="0" fontId="32" fillId="0" borderId="0" xfId="0" applyFont="1" applyAlignment="1">
      <alignment horizontal="center" vertical="center" wrapText="1"/>
    </xf>
    <xf numFmtId="0" fontId="32" fillId="0" borderId="36" xfId="0" applyFont="1" applyBorder="1" applyAlignment="1">
      <alignment horizontal="center" vertical="center"/>
    </xf>
    <xf numFmtId="0" fontId="33" fillId="0" borderId="0" xfId="0" applyFont="1" applyAlignment="1">
      <alignment horizontal="left" vertical="top" wrapText="1"/>
    </xf>
    <xf numFmtId="0" fontId="11" fillId="0" borderId="32" xfId="0" applyFont="1" applyBorder="1" applyAlignment="1">
      <alignment horizontal="center" vertical="center" wrapText="1"/>
    </xf>
    <xf numFmtId="0" fontId="0" fillId="0" borderId="32" xfId="0" applyBorder="1" applyAlignment="1">
      <alignment horizontal="left" vertical="center"/>
    </xf>
    <xf numFmtId="167" fontId="11" fillId="0" borderId="32" xfId="0" applyNumberFormat="1" applyFont="1" applyBorder="1" applyAlignment="1">
      <alignment horizontal="right" vertical="center"/>
    </xf>
    <xf numFmtId="167" fontId="11" fillId="0" borderId="33" xfId="0" applyNumberFormat="1" applyFont="1" applyBorder="1" applyAlignment="1">
      <alignment horizontal="right" vertical="center"/>
    </xf>
    <xf numFmtId="0" fontId="59" fillId="33" borderId="0" xfId="36" applyFill="1" applyAlignment="1">
      <alignment horizontal="left" vertical="top"/>
    </xf>
    <xf numFmtId="0" fontId="74" fillId="0" borderId="0" xfId="36" applyFont="1" applyAlignment="1">
      <alignment horizontal="center" vertical="center"/>
    </xf>
    <xf numFmtId="0" fontId="2" fillId="33" borderId="0" xfId="0" applyFont="1" applyFill="1" applyAlignment="1">
      <alignment horizontal="left" vertical="center"/>
    </xf>
    <xf numFmtId="0" fontId="22" fillId="33" borderId="0" xfId="0" applyFont="1" applyFill="1" applyAlignment="1">
      <alignment horizontal="left" vertical="center"/>
    </xf>
    <xf numFmtId="0" fontId="75" fillId="33" borderId="0" xfId="36" applyFont="1" applyFill="1" applyAlignment="1">
      <alignment horizontal="left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22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75" fillId="33" borderId="0" xfId="36" applyFont="1" applyFill="1" applyAlignment="1" applyProtection="1">
      <alignment horizontal="left" vertical="center"/>
      <protection/>
    </xf>
    <xf numFmtId="0" fontId="0" fillId="0" borderId="37" xfId="0" applyFont="1" applyBorder="1" applyAlignment="1">
      <alignment vertical="center" wrapText="1"/>
    </xf>
    <xf numFmtId="0" fontId="0" fillId="0" borderId="38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40" xfId="0" applyFont="1" applyBorder="1" applyAlignment="1">
      <alignment vertical="center" wrapText="1"/>
    </xf>
    <xf numFmtId="0" fontId="0" fillId="0" borderId="41" xfId="0" applyFont="1" applyBorder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4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vertical="center" wrapText="1"/>
    </xf>
    <xf numFmtId="0" fontId="0" fillId="0" borderId="42" xfId="0" applyFont="1" applyBorder="1" applyAlignment="1">
      <alignment vertical="center" wrapText="1"/>
    </xf>
    <xf numFmtId="0" fontId="22" fillId="0" borderId="43" xfId="0" applyFont="1" applyBorder="1" applyAlignment="1">
      <alignment vertical="center" wrapText="1"/>
    </xf>
    <xf numFmtId="0" fontId="0" fillId="0" borderId="44" xfId="0" applyFont="1" applyBorder="1" applyAlignment="1">
      <alignment vertical="center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0" fillId="0" borderId="41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8" fillId="0" borderId="43" xfId="0" applyFont="1" applyBorder="1" applyAlignment="1">
      <alignment horizontal="left" vertical="center"/>
    </xf>
    <xf numFmtId="0" fontId="18" fillId="0" borderId="43" xfId="0" applyFont="1" applyBorder="1" applyAlignment="1">
      <alignment horizontal="center" vertical="center"/>
    </xf>
    <xf numFmtId="0" fontId="15" fillId="0" borderId="43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4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left" vertical="center"/>
    </xf>
    <xf numFmtId="0" fontId="22" fillId="0" borderId="43" xfId="0" applyFont="1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15" fillId="0" borderId="40" xfId="0" applyFont="1" applyBorder="1" applyAlignment="1">
      <alignment horizontal="left" vertical="center" wrapText="1"/>
    </xf>
    <xf numFmtId="0" fontId="15" fillId="0" borderId="41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0" fontId="7" fillId="0" borderId="42" xfId="0" applyFont="1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15" fillId="0" borderId="43" xfId="0" applyFont="1" applyBorder="1" applyAlignment="1">
      <alignment vertical="center"/>
    </xf>
    <xf numFmtId="0" fontId="18" fillId="0" borderId="43" xfId="0" applyFont="1" applyBorder="1" applyAlignment="1">
      <alignment vertical="center"/>
    </xf>
    <xf numFmtId="0" fontId="18" fillId="0" borderId="43" xfId="0" applyFont="1" applyBorder="1" applyAlignment="1">
      <alignment horizontal="left"/>
    </xf>
    <xf numFmtId="0" fontId="15" fillId="0" borderId="43" xfId="0" applyFont="1" applyBorder="1" applyAlignment="1">
      <alignment/>
    </xf>
    <xf numFmtId="0" fontId="0" fillId="0" borderId="40" xfId="0" applyFont="1" applyBorder="1" applyAlignment="1">
      <alignment vertical="top"/>
    </xf>
    <xf numFmtId="0" fontId="0" fillId="0" borderId="41" xfId="0" applyFont="1" applyBorder="1" applyAlignment="1">
      <alignment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0" fillId="0" borderId="42" xfId="0" applyFont="1" applyBorder="1" applyAlignment="1">
      <alignment vertical="top"/>
    </xf>
    <xf numFmtId="0" fontId="0" fillId="0" borderId="43" xfId="0" applyFont="1" applyBorder="1" applyAlignment="1">
      <alignment vertical="top"/>
    </xf>
    <xf numFmtId="0" fontId="0" fillId="0" borderId="44" xfId="0" applyFont="1" applyBorder="1" applyAlignment="1">
      <alignment vertical="top"/>
    </xf>
    <xf numFmtId="0" fontId="3" fillId="35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7" fillId="35" borderId="17" xfId="0" applyFont="1" applyFill="1" applyBorder="1" applyAlignment="1">
      <alignment horizontal="center" vertical="center"/>
    </xf>
    <xf numFmtId="0" fontId="0" fillId="35" borderId="18" xfId="0" applyFill="1" applyBorder="1" applyAlignment="1">
      <alignment horizontal="left" vertical="center"/>
    </xf>
    <xf numFmtId="0" fontId="7" fillId="35" borderId="18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right" vertical="center"/>
    </xf>
    <xf numFmtId="164" fontId="17" fillId="0" borderId="0" xfId="0" applyNumberFormat="1" applyFont="1" applyAlignment="1">
      <alignment horizontal="right" vertical="center"/>
    </xf>
    <xf numFmtId="0" fontId="17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164" fontId="14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9" fillId="35" borderId="18" xfId="0" applyFont="1" applyFill="1" applyBorder="1" applyAlignment="1">
      <alignment horizontal="left" vertical="center"/>
    </xf>
    <xf numFmtId="164" fontId="9" fillId="35" borderId="18" xfId="0" applyNumberFormat="1" applyFont="1" applyFill="1" applyBorder="1" applyAlignment="1">
      <alignment horizontal="right" vertical="center"/>
    </xf>
    <xf numFmtId="0" fontId="0" fillId="35" borderId="26" xfId="0" applyFill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166" fontId="7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13" fillId="0" borderId="30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165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49" fontId="7" fillId="34" borderId="0" xfId="0" applyNumberFormat="1" applyFont="1" applyFill="1" applyAlignment="1">
      <alignment horizontal="left" vertical="top"/>
    </xf>
    <xf numFmtId="0" fontId="7" fillId="0" borderId="0" xfId="0" applyFont="1" applyAlignment="1">
      <alignment horizontal="left" vertical="center" wrapText="1"/>
    </xf>
    <xf numFmtId="164" fontId="10" fillId="0" borderId="16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 wrapText="1"/>
    </xf>
    <xf numFmtId="0" fontId="75" fillId="33" borderId="0" xfId="36" applyFont="1" applyFill="1" applyAlignment="1">
      <alignment horizontal="left" vertical="center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left"/>
    </xf>
    <xf numFmtId="0" fontId="7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 wrapText="1"/>
    </xf>
    <xf numFmtId="0" fontId="18" fillId="0" borderId="43" xfId="0" applyFont="1" applyBorder="1" applyAlignment="1">
      <alignment horizontal="left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1237D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CBE2E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1237D.tmp" descr="C:\KROSplusData\System\Temp\rad1237D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CBE2E.tmp" descr="C:\KROSplusData\System\Temp\radCBE2E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4"/>
  <sheetViews>
    <sheetView showGridLines="0" zoomScalePageLayoutView="0" workbookViewId="0" topLeftCell="A1">
      <pane ySplit="1" topLeftCell="A18" activePane="bottomLeft" state="frozen"/>
      <selection pane="topLeft" activeCell="A1" sqref="A1"/>
      <selection pane="bottomLeft" activeCell="AI16" sqref="AI16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5" width="31.66015625" style="2" customWidth="1"/>
    <col min="36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5.66015625" style="2" customWidth="1"/>
    <col min="44" max="44" width="13.66015625" style="2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91" width="10.66015625" style="2" hidden="1" customWidth="1"/>
    <col min="92" max="16384" width="10.66015625" style="1" customWidth="1"/>
  </cols>
  <sheetData>
    <row r="1" spans="1:256" s="3" customFormat="1" ht="22.5" customHeight="1">
      <c r="A1" s="170"/>
      <c r="B1" s="171"/>
      <c r="C1" s="171"/>
      <c r="D1" s="172" t="s">
        <v>0</v>
      </c>
      <c r="E1" s="171"/>
      <c r="F1" s="171"/>
      <c r="G1" s="171"/>
      <c r="H1" s="171"/>
      <c r="I1" s="171"/>
      <c r="J1" s="171"/>
      <c r="K1" s="173" t="s">
        <v>649</v>
      </c>
      <c r="L1" s="173"/>
      <c r="M1" s="173"/>
      <c r="N1" s="173"/>
      <c r="O1" s="173"/>
      <c r="P1" s="173"/>
      <c r="Q1" s="173"/>
      <c r="R1" s="173"/>
      <c r="S1" s="173"/>
      <c r="T1" s="171"/>
      <c r="U1" s="171"/>
      <c r="V1" s="171"/>
      <c r="W1" s="173" t="s">
        <v>650</v>
      </c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6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1</v>
      </c>
      <c r="BB1" s="4" t="s">
        <v>2</v>
      </c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3</v>
      </c>
      <c r="BU1" s="4" t="s">
        <v>3</v>
      </c>
      <c r="BV1" s="4" t="s">
        <v>4</v>
      </c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2"/>
      <c r="AR2" s="249" t="s">
        <v>5</v>
      </c>
      <c r="AS2" s="250"/>
      <c r="AT2" s="250"/>
      <c r="AU2" s="250"/>
      <c r="AV2" s="250"/>
      <c r="AW2" s="250"/>
      <c r="AX2" s="250"/>
      <c r="AY2" s="250"/>
      <c r="AZ2" s="250"/>
      <c r="BA2" s="250"/>
      <c r="BB2" s="250"/>
      <c r="BC2" s="250"/>
      <c r="BD2" s="250"/>
      <c r="BE2" s="250"/>
      <c r="BS2" s="6" t="s">
        <v>6</v>
      </c>
      <c r="BT2" s="6" t="s">
        <v>7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6</v>
      </c>
      <c r="BT3" s="6" t="s">
        <v>8</v>
      </c>
    </row>
    <row r="4" spans="2:71" s="2" customFormat="1" ht="37.5" customHeight="1">
      <c r="B4" s="10"/>
      <c r="D4" s="11" t="s">
        <v>9</v>
      </c>
      <c r="AQ4" s="12"/>
      <c r="AS4" s="13" t="s">
        <v>10</v>
      </c>
      <c r="BE4" s="14" t="s">
        <v>11</v>
      </c>
      <c r="BS4" s="6" t="s">
        <v>12</v>
      </c>
    </row>
    <row r="5" spans="2:71" s="2" customFormat="1" ht="15" customHeight="1">
      <c r="B5" s="10"/>
      <c r="D5" s="15" t="s">
        <v>13</v>
      </c>
      <c r="K5" s="267" t="s">
        <v>14</v>
      </c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0"/>
      <c r="AM5" s="250"/>
      <c r="AN5" s="250"/>
      <c r="AO5" s="250"/>
      <c r="AQ5" s="12"/>
      <c r="BE5" s="274" t="s">
        <v>15</v>
      </c>
      <c r="BS5" s="6" t="s">
        <v>6</v>
      </c>
    </row>
    <row r="6" spans="2:71" s="2" customFormat="1" ht="37.5" customHeight="1">
      <c r="B6" s="10"/>
      <c r="D6" s="17" t="s">
        <v>16</v>
      </c>
      <c r="K6" s="275" t="s">
        <v>17</v>
      </c>
      <c r="L6" s="250"/>
      <c r="M6" s="250"/>
      <c r="N6" s="250"/>
      <c r="O6" s="250"/>
      <c r="P6" s="250"/>
      <c r="Q6" s="250"/>
      <c r="R6" s="250"/>
      <c r="S6" s="250"/>
      <c r="T6" s="250"/>
      <c r="U6" s="250"/>
      <c r="V6" s="250"/>
      <c r="W6" s="250"/>
      <c r="X6" s="250"/>
      <c r="Y6" s="250"/>
      <c r="Z6" s="250"/>
      <c r="AA6" s="250"/>
      <c r="AB6" s="250"/>
      <c r="AC6" s="250"/>
      <c r="AD6" s="250"/>
      <c r="AE6" s="250"/>
      <c r="AF6" s="250"/>
      <c r="AG6" s="250"/>
      <c r="AH6" s="250"/>
      <c r="AI6" s="250"/>
      <c r="AJ6" s="250"/>
      <c r="AK6" s="250"/>
      <c r="AL6" s="250"/>
      <c r="AM6" s="250"/>
      <c r="AN6" s="250"/>
      <c r="AO6" s="250"/>
      <c r="AQ6" s="12"/>
      <c r="BE6" s="250"/>
      <c r="BS6" s="6" t="s">
        <v>18</v>
      </c>
    </row>
    <row r="7" spans="2:71" s="2" customFormat="1" ht="15" customHeight="1">
      <c r="B7" s="10"/>
      <c r="D7" s="18" t="s">
        <v>19</v>
      </c>
      <c r="K7" s="16"/>
      <c r="AK7" s="18" t="s">
        <v>20</v>
      </c>
      <c r="AN7" s="16"/>
      <c r="AQ7" s="12"/>
      <c r="BE7" s="250"/>
      <c r="BS7" s="6" t="s">
        <v>21</v>
      </c>
    </row>
    <row r="8" spans="2:71" s="2" customFormat="1" ht="15" customHeight="1">
      <c r="B8" s="10"/>
      <c r="D8" s="18" t="s">
        <v>22</v>
      </c>
      <c r="K8" s="16" t="s">
        <v>23</v>
      </c>
      <c r="AK8" s="18" t="s">
        <v>24</v>
      </c>
      <c r="AN8" s="19" t="s">
        <v>25</v>
      </c>
      <c r="AQ8" s="12"/>
      <c r="BE8" s="250"/>
      <c r="BS8" s="6" t="s">
        <v>26</v>
      </c>
    </row>
    <row r="9" spans="2:71" s="2" customFormat="1" ht="15" customHeight="1">
      <c r="B9" s="10"/>
      <c r="AQ9" s="12"/>
      <c r="BE9" s="250"/>
      <c r="BS9" s="6" t="s">
        <v>27</v>
      </c>
    </row>
    <row r="10" spans="2:71" s="2" customFormat="1" ht="15" customHeight="1">
      <c r="B10" s="10"/>
      <c r="D10" s="18" t="s">
        <v>28</v>
      </c>
      <c r="AK10" s="18" t="s">
        <v>29</v>
      </c>
      <c r="AN10" s="16"/>
      <c r="AQ10" s="12"/>
      <c r="BE10" s="250"/>
      <c r="BS10" s="6" t="s">
        <v>18</v>
      </c>
    </row>
    <row r="11" spans="2:71" s="2" customFormat="1" ht="19.5" customHeight="1">
      <c r="B11" s="10"/>
      <c r="E11" s="16" t="s">
        <v>30</v>
      </c>
      <c r="AK11" s="18" t="s">
        <v>31</v>
      </c>
      <c r="AN11" s="16"/>
      <c r="AQ11" s="12"/>
      <c r="BE11" s="250"/>
      <c r="BS11" s="6" t="s">
        <v>18</v>
      </c>
    </row>
    <row r="12" spans="2:71" s="2" customFormat="1" ht="7.5" customHeight="1">
      <c r="B12" s="10"/>
      <c r="AQ12" s="12"/>
      <c r="BE12" s="250"/>
      <c r="BS12" s="6" t="s">
        <v>18</v>
      </c>
    </row>
    <row r="13" spans="2:71" s="2" customFormat="1" ht="15" customHeight="1">
      <c r="B13" s="10"/>
      <c r="D13" s="18" t="s">
        <v>32</v>
      </c>
      <c r="AK13" s="18" t="s">
        <v>29</v>
      </c>
      <c r="AN13" s="20" t="s">
        <v>33</v>
      </c>
      <c r="AQ13" s="12"/>
      <c r="BE13" s="250"/>
      <c r="BS13" s="6" t="s">
        <v>18</v>
      </c>
    </row>
    <row r="14" spans="2:71" s="2" customFormat="1" ht="15.75" customHeight="1">
      <c r="B14" s="10"/>
      <c r="E14" s="276" t="s">
        <v>33</v>
      </c>
      <c r="F14" s="250"/>
      <c r="G14" s="250"/>
      <c r="H14" s="250"/>
      <c r="I14" s="250"/>
      <c r="J14" s="250"/>
      <c r="K14" s="250"/>
      <c r="L14" s="250"/>
      <c r="M14" s="250"/>
      <c r="N14" s="250"/>
      <c r="O14" s="250"/>
      <c r="P14" s="250"/>
      <c r="Q14" s="250"/>
      <c r="R14" s="250"/>
      <c r="S14" s="250"/>
      <c r="T14" s="250"/>
      <c r="U14" s="250"/>
      <c r="V14" s="250"/>
      <c r="W14" s="250"/>
      <c r="X14" s="250"/>
      <c r="Y14" s="250"/>
      <c r="Z14" s="250"/>
      <c r="AA14" s="250"/>
      <c r="AB14" s="250"/>
      <c r="AC14" s="250"/>
      <c r="AD14" s="250"/>
      <c r="AE14" s="250"/>
      <c r="AF14" s="250"/>
      <c r="AG14" s="250"/>
      <c r="AH14" s="250"/>
      <c r="AI14" s="250"/>
      <c r="AJ14" s="250"/>
      <c r="AK14" s="18" t="s">
        <v>31</v>
      </c>
      <c r="AN14" s="20" t="s">
        <v>33</v>
      </c>
      <c r="AQ14" s="12"/>
      <c r="BE14" s="250"/>
      <c r="BS14" s="6" t="s">
        <v>18</v>
      </c>
    </row>
    <row r="15" spans="2:71" s="2" customFormat="1" ht="7.5" customHeight="1">
      <c r="B15" s="10"/>
      <c r="AQ15" s="12"/>
      <c r="BE15" s="250"/>
      <c r="BS15" s="6" t="s">
        <v>3</v>
      </c>
    </row>
    <row r="16" spans="2:71" s="2" customFormat="1" ht="15" customHeight="1">
      <c r="B16" s="10"/>
      <c r="D16" s="18" t="s">
        <v>34</v>
      </c>
      <c r="AK16" s="18" t="s">
        <v>29</v>
      </c>
      <c r="AN16" s="16"/>
      <c r="AQ16" s="12"/>
      <c r="BE16" s="250"/>
      <c r="BS16" s="6" t="s">
        <v>3</v>
      </c>
    </row>
    <row r="17" spans="2:71" s="2" customFormat="1" ht="19.5" customHeight="1">
      <c r="B17" s="10"/>
      <c r="E17" s="16" t="s">
        <v>35</v>
      </c>
      <c r="AK17" s="18" t="s">
        <v>31</v>
      </c>
      <c r="AN17" s="16"/>
      <c r="AQ17" s="12"/>
      <c r="BE17" s="250"/>
      <c r="BS17" s="6" t="s">
        <v>36</v>
      </c>
    </row>
    <row r="18" spans="2:71" s="2" customFormat="1" ht="7.5" customHeight="1">
      <c r="B18" s="10"/>
      <c r="AQ18" s="12"/>
      <c r="BE18" s="250"/>
      <c r="BS18" s="6" t="s">
        <v>6</v>
      </c>
    </row>
    <row r="19" spans="2:71" s="2" customFormat="1" ht="15" customHeight="1">
      <c r="B19" s="10"/>
      <c r="D19" s="18" t="s">
        <v>37</v>
      </c>
      <c r="AQ19" s="12"/>
      <c r="BE19" s="250"/>
      <c r="BS19" s="6" t="s">
        <v>6</v>
      </c>
    </row>
    <row r="20" spans="2:71" s="2" customFormat="1" ht="15.75" customHeight="1">
      <c r="B20" s="10"/>
      <c r="E20" s="277"/>
      <c r="F20" s="250"/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250"/>
      <c r="R20" s="250"/>
      <c r="S20" s="250"/>
      <c r="T20" s="250"/>
      <c r="U20" s="250"/>
      <c r="V20" s="250"/>
      <c r="W20" s="250"/>
      <c r="X20" s="250"/>
      <c r="Y20" s="250"/>
      <c r="Z20" s="250"/>
      <c r="AA20" s="250"/>
      <c r="AB20" s="250"/>
      <c r="AC20" s="250"/>
      <c r="AD20" s="250"/>
      <c r="AE20" s="250"/>
      <c r="AF20" s="250"/>
      <c r="AG20" s="250"/>
      <c r="AH20" s="250"/>
      <c r="AI20" s="250"/>
      <c r="AJ20" s="250"/>
      <c r="AK20" s="250"/>
      <c r="AL20" s="250"/>
      <c r="AM20" s="250"/>
      <c r="AN20" s="250"/>
      <c r="AQ20" s="12"/>
      <c r="BE20" s="250"/>
      <c r="BS20" s="6" t="s">
        <v>36</v>
      </c>
    </row>
    <row r="21" spans="2:57" s="2" customFormat="1" ht="7.5" customHeight="1">
      <c r="B21" s="10"/>
      <c r="AQ21" s="12"/>
      <c r="BE21" s="250"/>
    </row>
    <row r="22" spans="2:57" s="2" customFormat="1" ht="7.5" customHeight="1">
      <c r="B22" s="10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Q22" s="12"/>
      <c r="BE22" s="250"/>
    </row>
    <row r="23" spans="2:57" s="6" customFormat="1" ht="27" customHeight="1">
      <c r="B23" s="22"/>
      <c r="D23" s="23" t="s">
        <v>38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78">
        <f>ROUND($AG$51,2)</f>
        <v>0</v>
      </c>
      <c r="AL23" s="279"/>
      <c r="AM23" s="279"/>
      <c r="AN23" s="279"/>
      <c r="AO23" s="279"/>
      <c r="AQ23" s="25"/>
      <c r="BE23" s="265"/>
    </row>
    <row r="24" spans="2:57" s="6" customFormat="1" ht="7.5" customHeight="1">
      <c r="B24" s="22"/>
      <c r="AQ24" s="25"/>
      <c r="BE24" s="265"/>
    </row>
    <row r="25" spans="2:57" s="6" customFormat="1" ht="14.25" customHeight="1">
      <c r="B25" s="22"/>
      <c r="L25" s="280" t="s">
        <v>39</v>
      </c>
      <c r="M25" s="265"/>
      <c r="N25" s="265"/>
      <c r="O25" s="265"/>
      <c r="W25" s="280" t="s">
        <v>40</v>
      </c>
      <c r="X25" s="265"/>
      <c r="Y25" s="265"/>
      <c r="Z25" s="265"/>
      <c r="AA25" s="265"/>
      <c r="AB25" s="265"/>
      <c r="AC25" s="265"/>
      <c r="AD25" s="265"/>
      <c r="AE25" s="265"/>
      <c r="AK25" s="280" t="s">
        <v>41</v>
      </c>
      <c r="AL25" s="265"/>
      <c r="AM25" s="265"/>
      <c r="AN25" s="265"/>
      <c r="AO25" s="265"/>
      <c r="AQ25" s="25"/>
      <c r="BE25" s="265"/>
    </row>
    <row r="26" spans="2:57" s="6" customFormat="1" ht="15" customHeight="1">
      <c r="B26" s="27"/>
      <c r="D26" s="28" t="s">
        <v>42</v>
      </c>
      <c r="F26" s="28" t="s">
        <v>43</v>
      </c>
      <c r="L26" s="271">
        <v>0.21</v>
      </c>
      <c r="M26" s="272"/>
      <c r="N26" s="272"/>
      <c r="O26" s="272"/>
      <c r="W26" s="273">
        <f>ROUND($AZ$51,2)</f>
        <v>0</v>
      </c>
      <c r="X26" s="272"/>
      <c r="Y26" s="272"/>
      <c r="Z26" s="272"/>
      <c r="AA26" s="272"/>
      <c r="AB26" s="272"/>
      <c r="AC26" s="272"/>
      <c r="AD26" s="272"/>
      <c r="AE26" s="272"/>
      <c r="AK26" s="273">
        <f>ROUND($AV$51,2)</f>
        <v>0</v>
      </c>
      <c r="AL26" s="272"/>
      <c r="AM26" s="272"/>
      <c r="AN26" s="272"/>
      <c r="AO26" s="272"/>
      <c r="AQ26" s="29"/>
      <c r="BE26" s="272"/>
    </row>
    <row r="27" spans="2:57" s="6" customFormat="1" ht="15" customHeight="1">
      <c r="B27" s="27"/>
      <c r="F27" s="28" t="s">
        <v>44</v>
      </c>
      <c r="L27" s="271">
        <v>0.15</v>
      </c>
      <c r="M27" s="272"/>
      <c r="N27" s="272"/>
      <c r="O27" s="272"/>
      <c r="W27" s="273">
        <f>ROUND($BA$51,2)</f>
        <v>0</v>
      </c>
      <c r="X27" s="272"/>
      <c r="Y27" s="272"/>
      <c r="Z27" s="272"/>
      <c r="AA27" s="272"/>
      <c r="AB27" s="272"/>
      <c r="AC27" s="272"/>
      <c r="AD27" s="272"/>
      <c r="AE27" s="272"/>
      <c r="AK27" s="273">
        <f>ROUND($AW$51,2)</f>
        <v>0</v>
      </c>
      <c r="AL27" s="272"/>
      <c r="AM27" s="272"/>
      <c r="AN27" s="272"/>
      <c r="AO27" s="272"/>
      <c r="AQ27" s="29"/>
      <c r="BE27" s="272"/>
    </row>
    <row r="28" spans="2:57" s="6" customFormat="1" ht="15" customHeight="1" hidden="1">
      <c r="B28" s="27"/>
      <c r="F28" s="28" t="s">
        <v>45</v>
      </c>
      <c r="L28" s="271">
        <v>0.21</v>
      </c>
      <c r="M28" s="272"/>
      <c r="N28" s="272"/>
      <c r="O28" s="272"/>
      <c r="W28" s="273">
        <f>ROUND($BB$51,2)</f>
        <v>0</v>
      </c>
      <c r="X28" s="272"/>
      <c r="Y28" s="272"/>
      <c r="Z28" s="272"/>
      <c r="AA28" s="272"/>
      <c r="AB28" s="272"/>
      <c r="AC28" s="272"/>
      <c r="AD28" s="272"/>
      <c r="AE28" s="272"/>
      <c r="AK28" s="273">
        <v>0</v>
      </c>
      <c r="AL28" s="272"/>
      <c r="AM28" s="272"/>
      <c r="AN28" s="272"/>
      <c r="AO28" s="272"/>
      <c r="AQ28" s="29"/>
      <c r="BE28" s="272"/>
    </row>
    <row r="29" spans="2:57" s="6" customFormat="1" ht="15" customHeight="1" hidden="1">
      <c r="B29" s="27"/>
      <c r="F29" s="28" t="s">
        <v>46</v>
      </c>
      <c r="L29" s="271">
        <v>0.15</v>
      </c>
      <c r="M29" s="272"/>
      <c r="N29" s="272"/>
      <c r="O29" s="272"/>
      <c r="W29" s="273">
        <f>ROUND($BC$51,2)</f>
        <v>0</v>
      </c>
      <c r="X29" s="272"/>
      <c r="Y29" s="272"/>
      <c r="Z29" s="272"/>
      <c r="AA29" s="272"/>
      <c r="AB29" s="272"/>
      <c r="AC29" s="272"/>
      <c r="AD29" s="272"/>
      <c r="AE29" s="272"/>
      <c r="AK29" s="273">
        <v>0</v>
      </c>
      <c r="AL29" s="272"/>
      <c r="AM29" s="272"/>
      <c r="AN29" s="272"/>
      <c r="AO29" s="272"/>
      <c r="AQ29" s="29"/>
      <c r="BE29" s="272"/>
    </row>
    <row r="30" spans="2:57" s="6" customFormat="1" ht="15" customHeight="1" hidden="1">
      <c r="B30" s="27"/>
      <c r="F30" s="28" t="s">
        <v>47</v>
      </c>
      <c r="L30" s="271">
        <v>0</v>
      </c>
      <c r="M30" s="272"/>
      <c r="N30" s="272"/>
      <c r="O30" s="272"/>
      <c r="W30" s="273">
        <f>ROUND($BD$51,2)</f>
        <v>0</v>
      </c>
      <c r="X30" s="272"/>
      <c r="Y30" s="272"/>
      <c r="Z30" s="272"/>
      <c r="AA30" s="272"/>
      <c r="AB30" s="272"/>
      <c r="AC30" s="272"/>
      <c r="AD30" s="272"/>
      <c r="AE30" s="272"/>
      <c r="AK30" s="273">
        <v>0</v>
      </c>
      <c r="AL30" s="272"/>
      <c r="AM30" s="272"/>
      <c r="AN30" s="272"/>
      <c r="AO30" s="272"/>
      <c r="AQ30" s="29"/>
      <c r="BE30" s="272"/>
    </row>
    <row r="31" spans="2:57" s="6" customFormat="1" ht="7.5" customHeight="1">
      <c r="B31" s="22"/>
      <c r="AQ31" s="25"/>
      <c r="BE31" s="265"/>
    </row>
    <row r="32" spans="2:57" s="6" customFormat="1" ht="27" customHeight="1">
      <c r="B32" s="22"/>
      <c r="C32" s="30"/>
      <c r="D32" s="31" t="s">
        <v>48</v>
      </c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3" t="s">
        <v>49</v>
      </c>
      <c r="U32" s="32"/>
      <c r="V32" s="32"/>
      <c r="W32" s="32"/>
      <c r="X32" s="261" t="s">
        <v>50</v>
      </c>
      <c r="Y32" s="252"/>
      <c r="Z32" s="252"/>
      <c r="AA32" s="252"/>
      <c r="AB32" s="252"/>
      <c r="AC32" s="32"/>
      <c r="AD32" s="32"/>
      <c r="AE32" s="32"/>
      <c r="AF32" s="32"/>
      <c r="AG32" s="32"/>
      <c r="AH32" s="32"/>
      <c r="AI32" s="32"/>
      <c r="AJ32" s="32"/>
      <c r="AK32" s="262">
        <f>ROUND(SUM($AK$23:$AK$30),2)</f>
        <v>0</v>
      </c>
      <c r="AL32" s="252"/>
      <c r="AM32" s="252"/>
      <c r="AN32" s="252"/>
      <c r="AO32" s="263"/>
      <c r="AP32" s="30"/>
      <c r="AQ32" s="35"/>
      <c r="BE32" s="265"/>
    </row>
    <row r="33" spans="2:43" s="6" customFormat="1" ht="7.5" customHeight="1">
      <c r="B33" s="22"/>
      <c r="AQ33" s="25"/>
    </row>
    <row r="34" spans="2:43" s="6" customFormat="1" ht="7.5" customHeight="1"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8"/>
    </row>
    <row r="38" spans="2:44" s="6" customFormat="1" ht="7.5" customHeight="1">
      <c r="B38" s="39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22"/>
    </row>
    <row r="39" spans="2:44" s="6" customFormat="1" ht="37.5" customHeight="1">
      <c r="B39" s="22"/>
      <c r="C39" s="11" t="s">
        <v>51</v>
      </c>
      <c r="AR39" s="22"/>
    </row>
    <row r="40" spans="2:44" s="6" customFormat="1" ht="7.5" customHeight="1">
      <c r="B40" s="22"/>
      <c r="AR40" s="22"/>
    </row>
    <row r="41" spans="2:44" s="16" customFormat="1" ht="15" customHeight="1">
      <c r="B41" s="41"/>
      <c r="C41" s="18" t="s">
        <v>13</v>
      </c>
      <c r="L41" s="16" t="str">
        <f>$K$5</f>
        <v>Romana24</v>
      </c>
      <c r="AR41" s="41"/>
    </row>
    <row r="42" spans="2:44" s="42" customFormat="1" ht="37.5" customHeight="1">
      <c r="B42" s="43"/>
      <c r="C42" s="42" t="s">
        <v>16</v>
      </c>
      <c r="L42" s="264" t="str">
        <f>$K$6</f>
        <v>VODOVOD ČERTORYJE A POD OBECNÍKEM - ZUBŘÍ</v>
      </c>
      <c r="M42" s="265"/>
      <c r="N42" s="265"/>
      <c r="O42" s="265"/>
      <c r="P42" s="265"/>
      <c r="Q42" s="265"/>
      <c r="R42" s="265"/>
      <c r="S42" s="265"/>
      <c r="T42" s="265"/>
      <c r="U42" s="265"/>
      <c r="V42" s="265"/>
      <c r="W42" s="265"/>
      <c r="X42" s="265"/>
      <c r="Y42" s="265"/>
      <c r="Z42" s="265"/>
      <c r="AA42" s="265"/>
      <c r="AB42" s="265"/>
      <c r="AC42" s="265"/>
      <c r="AD42" s="265"/>
      <c r="AE42" s="265"/>
      <c r="AF42" s="265"/>
      <c r="AG42" s="265"/>
      <c r="AH42" s="265"/>
      <c r="AI42" s="265"/>
      <c r="AJ42" s="265"/>
      <c r="AK42" s="265"/>
      <c r="AL42" s="265"/>
      <c r="AM42" s="265"/>
      <c r="AN42" s="265"/>
      <c r="AO42" s="265"/>
      <c r="AR42" s="43"/>
    </row>
    <row r="43" spans="2:44" s="6" customFormat="1" ht="7.5" customHeight="1">
      <c r="B43" s="22"/>
      <c r="AR43" s="22"/>
    </row>
    <row r="44" spans="2:44" s="6" customFormat="1" ht="15.75" customHeight="1">
      <c r="B44" s="22"/>
      <c r="C44" s="18" t="s">
        <v>22</v>
      </c>
      <c r="L44" s="44" t="str">
        <f>IF($K$8="","",$K$8)</f>
        <v>Zubří</v>
      </c>
      <c r="AI44" s="18" t="s">
        <v>24</v>
      </c>
      <c r="AM44" s="266" t="str">
        <f>IF($AN$8="","",$AN$8)</f>
        <v>13.06.2014</v>
      </c>
      <c r="AN44" s="265"/>
      <c r="AR44" s="22"/>
    </row>
    <row r="45" spans="2:44" s="6" customFormat="1" ht="7.5" customHeight="1">
      <c r="B45" s="22"/>
      <c r="AR45" s="22"/>
    </row>
    <row r="46" spans="2:56" s="6" customFormat="1" ht="18.75" customHeight="1">
      <c r="B46" s="22"/>
      <c r="C46" s="18" t="s">
        <v>28</v>
      </c>
      <c r="L46" s="16" t="str">
        <f>IF($E$11="","",$E$11)</f>
        <v>Město Zubří</v>
      </c>
      <c r="AI46" s="18" t="s">
        <v>34</v>
      </c>
      <c r="AM46" s="267" t="str">
        <f>IF($E$17="","",$E$17)</f>
        <v>Ing.Romana Kašparová</v>
      </c>
      <c r="AN46" s="265"/>
      <c r="AO46" s="265"/>
      <c r="AP46" s="265"/>
      <c r="AR46" s="22"/>
      <c r="AS46" s="268" t="s">
        <v>52</v>
      </c>
      <c r="AT46" s="269"/>
      <c r="AU46" s="46"/>
      <c r="AV46" s="46"/>
      <c r="AW46" s="46"/>
      <c r="AX46" s="46"/>
      <c r="AY46" s="46"/>
      <c r="AZ46" s="46"/>
      <c r="BA46" s="46"/>
      <c r="BB46" s="46"/>
      <c r="BC46" s="46"/>
      <c r="BD46" s="47"/>
    </row>
    <row r="47" spans="2:56" s="6" customFormat="1" ht="15.75" customHeight="1">
      <c r="B47" s="22"/>
      <c r="C47" s="18" t="s">
        <v>32</v>
      </c>
      <c r="L47" s="16">
        <f>IF($E$14="Vyplň údaj","",$E$14)</f>
      </c>
      <c r="AR47" s="22"/>
      <c r="AS47" s="270"/>
      <c r="AT47" s="265"/>
      <c r="BD47" s="49"/>
    </row>
    <row r="48" spans="2:56" s="6" customFormat="1" ht="12" customHeight="1">
      <c r="B48" s="22"/>
      <c r="AR48" s="22"/>
      <c r="AS48" s="270"/>
      <c r="AT48" s="265"/>
      <c r="BD48" s="49"/>
    </row>
    <row r="49" spans="2:57" s="6" customFormat="1" ht="30" customHeight="1">
      <c r="B49" s="22"/>
      <c r="C49" s="251" t="s">
        <v>53</v>
      </c>
      <c r="D49" s="252"/>
      <c r="E49" s="252"/>
      <c r="F49" s="252"/>
      <c r="G49" s="252"/>
      <c r="H49" s="32"/>
      <c r="I49" s="253" t="s">
        <v>54</v>
      </c>
      <c r="J49" s="252"/>
      <c r="K49" s="252"/>
      <c r="L49" s="252"/>
      <c r="M49" s="252"/>
      <c r="N49" s="252"/>
      <c r="O49" s="252"/>
      <c r="P49" s="252"/>
      <c r="Q49" s="252"/>
      <c r="R49" s="252"/>
      <c r="S49" s="252"/>
      <c r="T49" s="252"/>
      <c r="U49" s="252"/>
      <c r="V49" s="252"/>
      <c r="W49" s="252"/>
      <c r="X49" s="252"/>
      <c r="Y49" s="252"/>
      <c r="Z49" s="252"/>
      <c r="AA49" s="252"/>
      <c r="AB49" s="252"/>
      <c r="AC49" s="252"/>
      <c r="AD49" s="252"/>
      <c r="AE49" s="252"/>
      <c r="AF49" s="252"/>
      <c r="AG49" s="254" t="s">
        <v>55</v>
      </c>
      <c r="AH49" s="252"/>
      <c r="AI49" s="252"/>
      <c r="AJ49" s="252"/>
      <c r="AK49" s="252"/>
      <c r="AL49" s="252"/>
      <c r="AM49" s="252"/>
      <c r="AN49" s="253" t="s">
        <v>56</v>
      </c>
      <c r="AO49" s="252"/>
      <c r="AP49" s="252"/>
      <c r="AQ49" s="50" t="s">
        <v>57</v>
      </c>
      <c r="AR49" s="22"/>
      <c r="AS49" s="51" t="s">
        <v>58</v>
      </c>
      <c r="AT49" s="52" t="s">
        <v>59</v>
      </c>
      <c r="AU49" s="52" t="s">
        <v>60</v>
      </c>
      <c r="AV49" s="52" t="s">
        <v>61</v>
      </c>
      <c r="AW49" s="52" t="s">
        <v>62</v>
      </c>
      <c r="AX49" s="52" t="s">
        <v>63</v>
      </c>
      <c r="AY49" s="52" t="s">
        <v>64</v>
      </c>
      <c r="AZ49" s="52" t="s">
        <v>65</v>
      </c>
      <c r="BA49" s="52" t="s">
        <v>66</v>
      </c>
      <c r="BB49" s="52" t="s">
        <v>67</v>
      </c>
      <c r="BC49" s="52" t="s">
        <v>68</v>
      </c>
      <c r="BD49" s="53" t="s">
        <v>69</v>
      </c>
      <c r="BE49" s="54"/>
    </row>
    <row r="50" spans="2:56" s="6" customFormat="1" ht="12" customHeight="1">
      <c r="B50" s="22"/>
      <c r="AR50" s="22"/>
      <c r="AS50" s="55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7"/>
    </row>
    <row r="51" spans="2:76" s="42" customFormat="1" ht="33" customHeight="1">
      <c r="B51" s="43"/>
      <c r="C51" s="56" t="s">
        <v>70</v>
      </c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259">
        <f>ROUND($AG$52,2)</f>
        <v>0</v>
      </c>
      <c r="AH51" s="260"/>
      <c r="AI51" s="260"/>
      <c r="AJ51" s="260"/>
      <c r="AK51" s="260"/>
      <c r="AL51" s="260"/>
      <c r="AM51" s="260"/>
      <c r="AN51" s="259">
        <f>ROUND(SUM($AG$51,$AT$51),2)</f>
        <v>0</v>
      </c>
      <c r="AO51" s="260"/>
      <c r="AP51" s="260"/>
      <c r="AQ51" s="58"/>
      <c r="AR51" s="43"/>
      <c r="AS51" s="59">
        <f>ROUND($AS$52,2)</f>
        <v>0</v>
      </c>
      <c r="AT51" s="60">
        <f>ROUND(SUM($AV$51:$AW$51),2)</f>
        <v>0</v>
      </c>
      <c r="AU51" s="61">
        <f>ROUND($AU$52,5)</f>
        <v>0</v>
      </c>
      <c r="AV51" s="60">
        <f>ROUND($AZ$51*$L$26,2)</f>
        <v>0</v>
      </c>
      <c r="AW51" s="60">
        <f>ROUND($BA$51*$L$27,2)</f>
        <v>0</v>
      </c>
      <c r="AX51" s="60">
        <f>ROUND($BB$51*$L$26,2)</f>
        <v>0</v>
      </c>
      <c r="AY51" s="60">
        <f>ROUND($BC$51*$L$27,2)</f>
        <v>0</v>
      </c>
      <c r="AZ51" s="60">
        <f>ROUND($AZ$52,2)</f>
        <v>0</v>
      </c>
      <c r="BA51" s="60">
        <f>ROUND($BA$52,2)</f>
        <v>0</v>
      </c>
      <c r="BB51" s="60">
        <f>ROUND($BB$52,2)</f>
        <v>0</v>
      </c>
      <c r="BC51" s="60">
        <f>ROUND($BC$52,2)</f>
        <v>0</v>
      </c>
      <c r="BD51" s="62">
        <f>ROUND($BD$52,2)</f>
        <v>0</v>
      </c>
      <c r="BS51" s="42" t="s">
        <v>71</v>
      </c>
      <c r="BT51" s="42" t="s">
        <v>72</v>
      </c>
      <c r="BV51" s="42" t="s">
        <v>73</v>
      </c>
      <c r="BW51" s="42" t="s">
        <v>4</v>
      </c>
      <c r="BX51" s="42" t="s">
        <v>74</v>
      </c>
    </row>
    <row r="52" spans="1:76" s="63" customFormat="1" ht="28.5" customHeight="1">
      <c r="A52" s="166" t="s">
        <v>651</v>
      </c>
      <c r="B52" s="64"/>
      <c r="C52" s="65"/>
      <c r="D52" s="257" t="s">
        <v>14</v>
      </c>
      <c r="E52" s="258"/>
      <c r="F52" s="258"/>
      <c r="G52" s="258"/>
      <c r="H52" s="258"/>
      <c r="I52" s="65"/>
      <c r="J52" s="257" t="s">
        <v>17</v>
      </c>
      <c r="K52" s="258"/>
      <c r="L52" s="258"/>
      <c r="M52" s="258"/>
      <c r="N52" s="258"/>
      <c r="O52" s="258"/>
      <c r="P52" s="258"/>
      <c r="Q52" s="258"/>
      <c r="R52" s="258"/>
      <c r="S52" s="258"/>
      <c r="T52" s="258"/>
      <c r="U52" s="258"/>
      <c r="V52" s="258"/>
      <c r="W52" s="258"/>
      <c r="X52" s="258"/>
      <c r="Y52" s="258"/>
      <c r="Z52" s="258"/>
      <c r="AA52" s="258"/>
      <c r="AB52" s="258"/>
      <c r="AC52" s="258"/>
      <c r="AD52" s="258"/>
      <c r="AE52" s="258"/>
      <c r="AF52" s="258"/>
      <c r="AG52" s="255">
        <f>'Romana24 - VODOVOD ČERTOR...'!$J$25</f>
        <v>0</v>
      </c>
      <c r="AH52" s="256"/>
      <c r="AI52" s="256"/>
      <c r="AJ52" s="256"/>
      <c r="AK52" s="256"/>
      <c r="AL52" s="256"/>
      <c r="AM52" s="256"/>
      <c r="AN52" s="255">
        <f>ROUND(SUM($AG$52,$AT$52),2)</f>
        <v>0</v>
      </c>
      <c r="AO52" s="256"/>
      <c r="AP52" s="256"/>
      <c r="AQ52" s="66" t="s">
        <v>75</v>
      </c>
      <c r="AR52" s="64"/>
      <c r="AS52" s="67">
        <v>0</v>
      </c>
      <c r="AT52" s="68">
        <f>ROUND(SUM($AV$52:$AW$52),2)</f>
        <v>0</v>
      </c>
      <c r="AU52" s="69">
        <f>'Romana24 - VODOVOD ČERTOR...'!$P$85</f>
        <v>0</v>
      </c>
      <c r="AV52" s="68">
        <f>'Romana24 - VODOVOD ČERTOR...'!$J$28</f>
        <v>0</v>
      </c>
      <c r="AW52" s="68">
        <f>'Romana24 - VODOVOD ČERTOR...'!$J$29</f>
        <v>0</v>
      </c>
      <c r="AX52" s="68">
        <f>'Romana24 - VODOVOD ČERTOR...'!$J$30</f>
        <v>0</v>
      </c>
      <c r="AY52" s="68">
        <f>'Romana24 - VODOVOD ČERTOR...'!$J$31</f>
        <v>0</v>
      </c>
      <c r="AZ52" s="68">
        <f>'Romana24 - VODOVOD ČERTOR...'!$F$28</f>
        <v>0</v>
      </c>
      <c r="BA52" s="68">
        <f>'Romana24 - VODOVOD ČERTOR...'!$F$29</f>
        <v>0</v>
      </c>
      <c r="BB52" s="68">
        <f>'Romana24 - VODOVOD ČERTOR...'!$F$30</f>
        <v>0</v>
      </c>
      <c r="BC52" s="68">
        <f>'Romana24 - VODOVOD ČERTOR...'!$F$31</f>
        <v>0</v>
      </c>
      <c r="BD52" s="70">
        <f>'Romana24 - VODOVOD ČERTOR...'!$F$32</f>
        <v>0</v>
      </c>
      <c r="BT52" s="63" t="s">
        <v>21</v>
      </c>
      <c r="BU52" s="63" t="s">
        <v>76</v>
      </c>
      <c r="BV52" s="63" t="s">
        <v>73</v>
      </c>
      <c r="BW52" s="63" t="s">
        <v>4</v>
      </c>
      <c r="BX52" s="63" t="s">
        <v>74</v>
      </c>
    </row>
    <row r="53" spans="2:44" s="6" customFormat="1" ht="30.75" customHeight="1">
      <c r="B53" s="22"/>
      <c r="AR53" s="22"/>
    </row>
    <row r="54" spans="2:44" s="6" customFormat="1" ht="7.5" customHeight="1">
      <c r="B54" s="36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22"/>
    </row>
  </sheetData>
  <sheetProtection/>
  <mergeCells count="41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AS46:AT48"/>
    <mergeCell ref="L29:O29"/>
    <mergeCell ref="W29:AE29"/>
    <mergeCell ref="AK29:AO29"/>
    <mergeCell ref="L30:O30"/>
    <mergeCell ref="W30:AE30"/>
    <mergeCell ref="AK30:AO30"/>
    <mergeCell ref="AN51:AP51"/>
    <mergeCell ref="X32:AB32"/>
    <mergeCell ref="AK32:AO32"/>
    <mergeCell ref="L42:AO42"/>
    <mergeCell ref="AM44:AN44"/>
    <mergeCell ref="AM46:AP46"/>
    <mergeCell ref="AR2:BE2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G51:AM51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Romana24 - VODOVOD ČERTOR...'!C2" tooltip="Romana24 - VODOVOD ČERTOR..." display="/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15"/>
  <sheetViews>
    <sheetView showGridLines="0" tabSelected="1" zoomScalePageLayoutView="0" workbookViewId="0" topLeftCell="A1">
      <pane ySplit="1" topLeftCell="A126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168"/>
      <c r="C1" s="168"/>
      <c r="D1" s="167" t="s">
        <v>0</v>
      </c>
      <c r="E1" s="168"/>
      <c r="F1" s="169" t="s">
        <v>652</v>
      </c>
      <c r="G1" s="282" t="s">
        <v>653</v>
      </c>
      <c r="H1" s="282"/>
      <c r="I1" s="168"/>
      <c r="J1" s="169" t="s">
        <v>654</v>
      </c>
      <c r="K1" s="167" t="s">
        <v>77</v>
      </c>
      <c r="L1" s="169" t="s">
        <v>655</v>
      </c>
      <c r="M1" s="169"/>
      <c r="N1" s="169"/>
      <c r="O1" s="169"/>
      <c r="P1" s="169"/>
      <c r="Q1" s="169"/>
      <c r="R1" s="169"/>
      <c r="S1" s="169"/>
      <c r="T1" s="169"/>
      <c r="U1" s="165"/>
      <c r="V1" s="16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56" s="2" customFormat="1" ht="37.5" customHeight="1">
      <c r="C2" s="2"/>
      <c r="L2" s="249" t="s">
        <v>5</v>
      </c>
      <c r="M2" s="250"/>
      <c r="N2" s="250"/>
      <c r="O2" s="250"/>
      <c r="P2" s="250"/>
      <c r="Q2" s="250"/>
      <c r="R2" s="250"/>
      <c r="S2" s="250"/>
      <c r="T2" s="250"/>
      <c r="U2" s="250"/>
      <c r="V2" s="250"/>
      <c r="AT2" s="2" t="s">
        <v>4</v>
      </c>
      <c r="AZ2" s="6" t="s">
        <v>78</v>
      </c>
      <c r="BA2" s="6" t="s">
        <v>79</v>
      </c>
      <c r="BB2" s="6" t="s">
        <v>79</v>
      </c>
      <c r="BC2" s="6" t="s">
        <v>80</v>
      </c>
      <c r="BD2" s="6" t="s">
        <v>81</v>
      </c>
    </row>
    <row r="3" spans="2:5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9"/>
      <c r="AT3" s="2" t="s">
        <v>81</v>
      </c>
      <c r="AZ3" s="6" t="s">
        <v>82</v>
      </c>
      <c r="BA3" s="6" t="s">
        <v>79</v>
      </c>
      <c r="BB3" s="6" t="s">
        <v>79</v>
      </c>
      <c r="BC3" s="6" t="s">
        <v>83</v>
      </c>
      <c r="BD3" s="6" t="s">
        <v>81</v>
      </c>
    </row>
    <row r="4" spans="2:56" s="2" customFormat="1" ht="37.5" customHeight="1">
      <c r="B4" s="10"/>
      <c r="D4" s="11" t="s">
        <v>84</v>
      </c>
      <c r="K4" s="12"/>
      <c r="M4" s="13" t="s">
        <v>10</v>
      </c>
      <c r="AT4" s="2" t="s">
        <v>3</v>
      </c>
      <c r="AZ4" s="6" t="s">
        <v>85</v>
      </c>
      <c r="BA4" s="6" t="s">
        <v>79</v>
      </c>
      <c r="BB4" s="6" t="s">
        <v>79</v>
      </c>
      <c r="BC4" s="6" t="s">
        <v>86</v>
      </c>
      <c r="BD4" s="6" t="s">
        <v>81</v>
      </c>
    </row>
    <row r="5" spans="2:56" s="2" customFormat="1" ht="7.5" customHeight="1">
      <c r="B5" s="10"/>
      <c r="K5" s="12"/>
      <c r="AZ5" s="6" t="s">
        <v>87</v>
      </c>
      <c r="BA5" s="6" t="s">
        <v>79</v>
      </c>
      <c r="BB5" s="6" t="s">
        <v>79</v>
      </c>
      <c r="BC5" s="6" t="s">
        <v>88</v>
      </c>
      <c r="BD5" s="6" t="s">
        <v>81</v>
      </c>
    </row>
    <row r="6" spans="2:56" s="6" customFormat="1" ht="15.75" customHeight="1">
      <c r="B6" s="22"/>
      <c r="D6" s="18" t="s">
        <v>16</v>
      </c>
      <c r="K6" s="25"/>
      <c r="AZ6" s="6" t="s">
        <v>89</v>
      </c>
      <c r="BA6" s="6" t="s">
        <v>79</v>
      </c>
      <c r="BB6" s="6" t="s">
        <v>79</v>
      </c>
      <c r="BC6" s="6" t="s">
        <v>90</v>
      </c>
      <c r="BD6" s="6" t="s">
        <v>81</v>
      </c>
    </row>
    <row r="7" spans="2:56" s="6" customFormat="1" ht="37.5" customHeight="1">
      <c r="B7" s="22"/>
      <c r="E7" s="264" t="s">
        <v>17</v>
      </c>
      <c r="F7" s="265"/>
      <c r="G7" s="265"/>
      <c r="H7" s="265"/>
      <c r="K7" s="25"/>
      <c r="AZ7" s="6" t="s">
        <v>91</v>
      </c>
      <c r="BA7" s="6" t="s">
        <v>79</v>
      </c>
      <c r="BB7" s="6" t="s">
        <v>79</v>
      </c>
      <c r="BC7" s="6" t="s">
        <v>92</v>
      </c>
      <c r="BD7" s="6" t="s">
        <v>81</v>
      </c>
    </row>
    <row r="8" spans="2:56" s="6" customFormat="1" ht="14.25" customHeight="1">
      <c r="B8" s="22"/>
      <c r="K8" s="25"/>
      <c r="AZ8" s="6" t="s">
        <v>93</v>
      </c>
      <c r="BA8" s="6" t="s">
        <v>79</v>
      </c>
      <c r="BB8" s="6" t="s">
        <v>79</v>
      </c>
      <c r="BC8" s="6" t="s">
        <v>94</v>
      </c>
      <c r="BD8" s="6" t="s">
        <v>81</v>
      </c>
    </row>
    <row r="9" spans="2:56" s="6" customFormat="1" ht="15" customHeight="1">
      <c r="B9" s="22"/>
      <c r="D9" s="18" t="s">
        <v>19</v>
      </c>
      <c r="F9" s="16"/>
      <c r="I9" s="18" t="s">
        <v>20</v>
      </c>
      <c r="J9" s="16"/>
      <c r="K9" s="25"/>
      <c r="AZ9" s="6" t="s">
        <v>95</v>
      </c>
      <c r="BA9" s="6" t="s">
        <v>79</v>
      </c>
      <c r="BB9" s="6" t="s">
        <v>79</v>
      </c>
      <c r="BC9" s="6" t="s">
        <v>96</v>
      </c>
      <c r="BD9" s="6" t="s">
        <v>81</v>
      </c>
    </row>
    <row r="10" spans="2:56" s="6" customFormat="1" ht="15" customHeight="1">
      <c r="B10" s="22"/>
      <c r="D10" s="18" t="s">
        <v>22</v>
      </c>
      <c r="F10" s="16" t="s">
        <v>23</v>
      </c>
      <c r="I10" s="18" t="s">
        <v>24</v>
      </c>
      <c r="J10" s="45" t="str">
        <f>'Rekapitulace stavby'!$AN$8</f>
        <v>13.06.2014</v>
      </c>
      <c r="K10" s="25"/>
      <c r="AZ10" s="6" t="s">
        <v>97</v>
      </c>
      <c r="BA10" s="6" t="s">
        <v>79</v>
      </c>
      <c r="BB10" s="6" t="s">
        <v>79</v>
      </c>
      <c r="BC10" s="6" t="s">
        <v>98</v>
      </c>
      <c r="BD10" s="6" t="s">
        <v>81</v>
      </c>
    </row>
    <row r="11" spans="2:56" s="6" customFormat="1" ht="12" customHeight="1">
      <c r="B11" s="22"/>
      <c r="K11" s="25"/>
      <c r="AZ11" s="6" t="s">
        <v>99</v>
      </c>
      <c r="BA11" s="6" t="s">
        <v>79</v>
      </c>
      <c r="BB11" s="6" t="s">
        <v>79</v>
      </c>
      <c r="BC11" s="6" t="s">
        <v>100</v>
      </c>
      <c r="BD11" s="6" t="s">
        <v>81</v>
      </c>
    </row>
    <row r="12" spans="2:56" s="6" customFormat="1" ht="15" customHeight="1">
      <c r="B12" s="22"/>
      <c r="D12" s="18" t="s">
        <v>28</v>
      </c>
      <c r="I12" s="18" t="s">
        <v>29</v>
      </c>
      <c r="J12" s="16"/>
      <c r="K12" s="25"/>
      <c r="AZ12" s="6" t="s">
        <v>101</v>
      </c>
      <c r="BA12" s="6" t="s">
        <v>79</v>
      </c>
      <c r="BB12" s="6" t="s">
        <v>79</v>
      </c>
      <c r="BC12" s="6" t="s">
        <v>102</v>
      </c>
      <c r="BD12" s="6" t="s">
        <v>81</v>
      </c>
    </row>
    <row r="13" spans="2:56" s="6" customFormat="1" ht="18.75" customHeight="1">
      <c r="B13" s="22"/>
      <c r="E13" s="16" t="s">
        <v>30</v>
      </c>
      <c r="I13" s="18" t="s">
        <v>31</v>
      </c>
      <c r="J13" s="16"/>
      <c r="K13" s="25"/>
      <c r="AZ13" s="6" t="s">
        <v>103</v>
      </c>
      <c r="BA13" s="6" t="s">
        <v>79</v>
      </c>
      <c r="BB13" s="6" t="s">
        <v>79</v>
      </c>
      <c r="BC13" s="6" t="s">
        <v>104</v>
      </c>
      <c r="BD13" s="6" t="s">
        <v>81</v>
      </c>
    </row>
    <row r="14" spans="2:11" s="6" customFormat="1" ht="7.5" customHeight="1">
      <c r="B14" s="22"/>
      <c r="K14" s="25"/>
    </row>
    <row r="15" spans="2:11" s="6" customFormat="1" ht="15" customHeight="1">
      <c r="B15" s="22"/>
      <c r="D15" s="18" t="s">
        <v>32</v>
      </c>
      <c r="I15" s="18" t="s">
        <v>29</v>
      </c>
      <c r="J15" s="16">
        <f>IF('Rekapitulace stavby'!$AN$13="Vyplň údaj","",IF('Rekapitulace stavby'!$AN$13="","",'Rekapitulace stavby'!$AN$13))</f>
      </c>
      <c r="K15" s="25"/>
    </row>
    <row r="16" spans="2:11" s="6" customFormat="1" ht="18.75" customHeight="1">
      <c r="B16" s="22"/>
      <c r="E16" s="16">
        <f>IF('Rekapitulace stavby'!$E$14="Vyplň údaj","",IF('Rekapitulace stavby'!$E$14="","",'Rekapitulace stavby'!$E$14))</f>
      </c>
      <c r="I16" s="18" t="s">
        <v>31</v>
      </c>
      <c r="J16" s="16">
        <f>IF('Rekapitulace stavby'!$AN$14="Vyplň údaj","",IF('Rekapitulace stavby'!$AN$14="","",'Rekapitulace stavby'!$AN$14))</f>
      </c>
      <c r="K16" s="25"/>
    </row>
    <row r="17" spans="2:11" s="6" customFormat="1" ht="7.5" customHeight="1">
      <c r="B17" s="22"/>
      <c r="K17" s="25"/>
    </row>
    <row r="18" spans="2:11" s="6" customFormat="1" ht="15" customHeight="1">
      <c r="B18" s="22"/>
      <c r="D18" s="18" t="s">
        <v>34</v>
      </c>
      <c r="I18" s="18" t="s">
        <v>29</v>
      </c>
      <c r="J18" s="16"/>
      <c r="K18" s="25"/>
    </row>
    <row r="19" spans="2:11" s="6" customFormat="1" ht="18.75" customHeight="1">
      <c r="B19" s="22"/>
      <c r="E19" s="16" t="s">
        <v>35</v>
      </c>
      <c r="I19" s="18" t="s">
        <v>31</v>
      </c>
      <c r="J19" s="16"/>
      <c r="K19" s="25"/>
    </row>
    <row r="20" spans="2:11" s="6" customFormat="1" ht="7.5" customHeight="1">
      <c r="B20" s="22"/>
      <c r="K20" s="25"/>
    </row>
    <row r="21" spans="2:11" s="6" customFormat="1" ht="15" customHeight="1">
      <c r="B21" s="22"/>
      <c r="D21" s="18" t="s">
        <v>37</v>
      </c>
      <c r="K21" s="25"/>
    </row>
    <row r="22" spans="2:11" s="71" customFormat="1" ht="15.75" customHeight="1">
      <c r="B22" s="72"/>
      <c r="E22" s="277"/>
      <c r="F22" s="281"/>
      <c r="G22" s="281"/>
      <c r="H22" s="281"/>
      <c r="K22" s="73"/>
    </row>
    <row r="23" spans="2:11" s="6" customFormat="1" ht="7.5" customHeight="1">
      <c r="B23" s="22"/>
      <c r="K23" s="25"/>
    </row>
    <row r="24" spans="2:11" s="6" customFormat="1" ht="7.5" customHeight="1">
      <c r="B24" s="22"/>
      <c r="D24" s="46"/>
      <c r="E24" s="46"/>
      <c r="F24" s="46"/>
      <c r="G24" s="46"/>
      <c r="H24" s="46"/>
      <c r="I24" s="46"/>
      <c r="J24" s="46"/>
      <c r="K24" s="74"/>
    </row>
    <row r="25" spans="2:11" s="6" customFormat="1" ht="26.25" customHeight="1">
      <c r="B25" s="22"/>
      <c r="D25" s="75" t="s">
        <v>38</v>
      </c>
      <c r="J25" s="57">
        <f>ROUND($J$85,2)</f>
        <v>0</v>
      </c>
      <c r="K25" s="25"/>
    </row>
    <row r="26" spans="2:11" s="6" customFormat="1" ht="7.5" customHeight="1">
      <c r="B26" s="22"/>
      <c r="D26" s="46"/>
      <c r="E26" s="46"/>
      <c r="F26" s="46"/>
      <c r="G26" s="46"/>
      <c r="H26" s="46"/>
      <c r="I26" s="46"/>
      <c r="J26" s="46"/>
      <c r="K26" s="74"/>
    </row>
    <row r="27" spans="2:11" s="6" customFormat="1" ht="15" customHeight="1">
      <c r="B27" s="22"/>
      <c r="F27" s="26" t="s">
        <v>40</v>
      </c>
      <c r="I27" s="26" t="s">
        <v>39</v>
      </c>
      <c r="J27" s="26" t="s">
        <v>41</v>
      </c>
      <c r="K27" s="25"/>
    </row>
    <row r="28" spans="2:11" s="6" customFormat="1" ht="15" customHeight="1">
      <c r="B28" s="22"/>
      <c r="D28" s="28" t="s">
        <v>42</v>
      </c>
      <c r="E28" s="28" t="s">
        <v>43</v>
      </c>
      <c r="F28" s="76">
        <f>ROUND(SUM($BE$85:$BE$314),2)</f>
        <v>0</v>
      </c>
      <c r="I28" s="77">
        <v>0.21</v>
      </c>
      <c r="J28" s="76">
        <f>ROUND(SUM($BE$85:$BE$314)*$I$28,2)</f>
        <v>0</v>
      </c>
      <c r="K28" s="25"/>
    </row>
    <row r="29" spans="2:11" s="6" customFormat="1" ht="15" customHeight="1">
      <c r="B29" s="22"/>
      <c r="E29" s="28" t="s">
        <v>44</v>
      </c>
      <c r="F29" s="76">
        <f>ROUND(SUM($BF$85:$BF$314),2)</f>
        <v>0</v>
      </c>
      <c r="I29" s="77">
        <v>0.15</v>
      </c>
      <c r="J29" s="76">
        <f>ROUND(SUM($BF$85:$BF$314)*$I$29,2)</f>
        <v>0</v>
      </c>
      <c r="K29" s="25"/>
    </row>
    <row r="30" spans="2:11" s="6" customFormat="1" ht="15" customHeight="1" hidden="1">
      <c r="B30" s="22"/>
      <c r="E30" s="28" t="s">
        <v>45</v>
      </c>
      <c r="F30" s="76">
        <f>ROUND(SUM($BG$85:$BG$314),2)</f>
        <v>0</v>
      </c>
      <c r="I30" s="77">
        <v>0.21</v>
      </c>
      <c r="J30" s="76">
        <v>0</v>
      </c>
      <c r="K30" s="25"/>
    </row>
    <row r="31" spans="2:11" s="6" customFormat="1" ht="15" customHeight="1" hidden="1">
      <c r="B31" s="22"/>
      <c r="E31" s="28" t="s">
        <v>46</v>
      </c>
      <c r="F31" s="76">
        <f>ROUND(SUM($BH$85:$BH$314),2)</f>
        <v>0</v>
      </c>
      <c r="I31" s="77">
        <v>0.15</v>
      </c>
      <c r="J31" s="76">
        <v>0</v>
      </c>
      <c r="K31" s="25"/>
    </row>
    <row r="32" spans="2:11" s="6" customFormat="1" ht="15" customHeight="1" hidden="1">
      <c r="B32" s="22"/>
      <c r="E32" s="28" t="s">
        <v>47</v>
      </c>
      <c r="F32" s="76">
        <f>ROUND(SUM($BI$85:$BI$314),2)</f>
        <v>0</v>
      </c>
      <c r="I32" s="77">
        <v>0</v>
      </c>
      <c r="J32" s="76">
        <v>0</v>
      </c>
      <c r="K32" s="25"/>
    </row>
    <row r="33" spans="2:11" s="6" customFormat="1" ht="7.5" customHeight="1">
      <c r="B33" s="22"/>
      <c r="K33" s="25"/>
    </row>
    <row r="34" spans="2:11" s="6" customFormat="1" ht="26.25" customHeight="1">
      <c r="B34" s="22"/>
      <c r="C34" s="30"/>
      <c r="D34" s="31" t="s">
        <v>48</v>
      </c>
      <c r="E34" s="32"/>
      <c r="F34" s="32"/>
      <c r="G34" s="78" t="s">
        <v>49</v>
      </c>
      <c r="H34" s="33" t="s">
        <v>50</v>
      </c>
      <c r="I34" s="32"/>
      <c r="J34" s="34">
        <f>ROUND(SUM($J$25:$J$32),2)</f>
        <v>0</v>
      </c>
      <c r="K34" s="79"/>
    </row>
    <row r="35" spans="2:11" s="6" customFormat="1" ht="15" customHeight="1">
      <c r="B35" s="36"/>
      <c r="C35" s="37"/>
      <c r="D35" s="37"/>
      <c r="E35" s="37"/>
      <c r="F35" s="37"/>
      <c r="G35" s="37"/>
      <c r="H35" s="37"/>
      <c r="I35" s="37"/>
      <c r="J35" s="37"/>
      <c r="K35" s="38"/>
    </row>
    <row r="39" spans="2:11" s="6" customFormat="1" ht="7.5" customHeight="1">
      <c r="B39" s="39"/>
      <c r="C39" s="40"/>
      <c r="D39" s="40"/>
      <c r="E39" s="40"/>
      <c r="F39" s="40"/>
      <c r="G39" s="40"/>
      <c r="H39" s="40"/>
      <c r="I39" s="40"/>
      <c r="J39" s="40"/>
      <c r="K39" s="80"/>
    </row>
    <row r="40" spans="2:11" s="6" customFormat="1" ht="37.5" customHeight="1">
      <c r="B40" s="22"/>
      <c r="C40" s="11" t="s">
        <v>105</v>
      </c>
      <c r="K40" s="25"/>
    </row>
    <row r="41" spans="2:11" s="6" customFormat="1" ht="7.5" customHeight="1">
      <c r="B41" s="22"/>
      <c r="K41" s="25"/>
    </row>
    <row r="42" spans="2:11" s="6" customFormat="1" ht="15" customHeight="1">
      <c r="B42" s="22"/>
      <c r="C42" s="18" t="s">
        <v>16</v>
      </c>
      <c r="K42" s="25"/>
    </row>
    <row r="43" spans="2:11" s="6" customFormat="1" ht="19.5" customHeight="1">
      <c r="B43" s="22"/>
      <c r="E43" s="264" t="str">
        <f>$E$7</f>
        <v>VODOVOD ČERTORYJE A POD OBECNÍKEM - ZUBŘÍ</v>
      </c>
      <c r="F43" s="265"/>
      <c r="G43" s="265"/>
      <c r="H43" s="265"/>
      <c r="K43" s="25"/>
    </row>
    <row r="44" spans="2:11" s="6" customFormat="1" ht="7.5" customHeight="1">
      <c r="B44" s="22"/>
      <c r="K44" s="25"/>
    </row>
    <row r="45" spans="2:11" s="6" customFormat="1" ht="18.75" customHeight="1">
      <c r="B45" s="22"/>
      <c r="C45" s="18" t="s">
        <v>22</v>
      </c>
      <c r="F45" s="16" t="str">
        <f>$F$10</f>
        <v>Zubří</v>
      </c>
      <c r="I45" s="18" t="s">
        <v>24</v>
      </c>
      <c r="J45" s="45" t="str">
        <f>IF($J$10="","",$J$10)</f>
        <v>13.06.2014</v>
      </c>
      <c r="K45" s="25"/>
    </row>
    <row r="46" spans="2:11" s="6" customFormat="1" ht="7.5" customHeight="1">
      <c r="B46" s="22"/>
      <c r="K46" s="25"/>
    </row>
    <row r="47" spans="2:11" s="6" customFormat="1" ht="15.75" customHeight="1">
      <c r="B47" s="22"/>
      <c r="C47" s="18" t="s">
        <v>28</v>
      </c>
      <c r="F47" s="16" t="str">
        <f>$E$13</f>
        <v>Město Zubří</v>
      </c>
      <c r="I47" s="18" t="s">
        <v>34</v>
      </c>
      <c r="J47" s="16" t="str">
        <f>$E$19</f>
        <v>Ing.Romana Kašparová</v>
      </c>
      <c r="K47" s="25"/>
    </row>
    <row r="48" spans="2:11" s="6" customFormat="1" ht="15" customHeight="1">
      <c r="B48" s="22"/>
      <c r="C48" s="18" t="s">
        <v>32</v>
      </c>
      <c r="F48" s="16">
        <f>IF($E$16="","",$E$16)</f>
      </c>
      <c r="K48" s="25"/>
    </row>
    <row r="49" spans="2:11" s="6" customFormat="1" ht="11.25" customHeight="1">
      <c r="B49" s="22"/>
      <c r="K49" s="25"/>
    </row>
    <row r="50" spans="2:11" s="6" customFormat="1" ht="30" customHeight="1">
      <c r="B50" s="22"/>
      <c r="C50" s="81" t="s">
        <v>106</v>
      </c>
      <c r="D50" s="30"/>
      <c r="E50" s="30"/>
      <c r="F50" s="30"/>
      <c r="G50" s="30"/>
      <c r="H50" s="30"/>
      <c r="I50" s="30"/>
      <c r="J50" s="82" t="s">
        <v>107</v>
      </c>
      <c r="K50" s="35"/>
    </row>
    <row r="51" spans="2:11" s="6" customFormat="1" ht="11.25" customHeight="1">
      <c r="B51" s="22"/>
      <c r="K51" s="25"/>
    </row>
    <row r="52" spans="2:47" s="6" customFormat="1" ht="30" customHeight="1">
      <c r="B52" s="22"/>
      <c r="C52" s="56" t="s">
        <v>108</v>
      </c>
      <c r="J52" s="57">
        <f>ROUND($J$85,2)</f>
        <v>0</v>
      </c>
      <c r="K52" s="25"/>
      <c r="AU52" s="6" t="s">
        <v>109</v>
      </c>
    </row>
    <row r="53" spans="2:11" s="83" customFormat="1" ht="25.5" customHeight="1">
      <c r="B53" s="84"/>
      <c r="D53" s="85" t="s">
        <v>110</v>
      </c>
      <c r="E53" s="85"/>
      <c r="F53" s="85"/>
      <c r="G53" s="85"/>
      <c r="H53" s="85"/>
      <c r="I53" s="85"/>
      <c r="J53" s="86">
        <f>ROUND($J$86,2)</f>
        <v>0</v>
      </c>
      <c r="K53" s="87"/>
    </row>
    <row r="54" spans="2:11" s="88" customFormat="1" ht="21" customHeight="1">
      <c r="B54" s="89"/>
      <c r="D54" s="90" t="s">
        <v>111</v>
      </c>
      <c r="E54" s="90"/>
      <c r="F54" s="90"/>
      <c r="G54" s="90"/>
      <c r="H54" s="90"/>
      <c r="I54" s="90"/>
      <c r="J54" s="91">
        <f>ROUND($J$87,2)</f>
        <v>0</v>
      </c>
      <c r="K54" s="92"/>
    </row>
    <row r="55" spans="2:11" s="88" customFormat="1" ht="15.75" customHeight="1">
      <c r="B55" s="89"/>
      <c r="D55" s="90" t="s">
        <v>112</v>
      </c>
      <c r="E55" s="90"/>
      <c r="F55" s="90"/>
      <c r="G55" s="90"/>
      <c r="H55" s="90"/>
      <c r="I55" s="90"/>
      <c r="J55" s="91">
        <f>ROUND($J$206,2)</f>
        <v>0</v>
      </c>
      <c r="K55" s="92"/>
    </row>
    <row r="56" spans="2:11" s="88" customFormat="1" ht="21" customHeight="1">
      <c r="B56" s="89"/>
      <c r="D56" s="90" t="s">
        <v>113</v>
      </c>
      <c r="E56" s="90"/>
      <c r="F56" s="90"/>
      <c r="G56" s="90"/>
      <c r="H56" s="90"/>
      <c r="I56" s="90"/>
      <c r="J56" s="91">
        <f>ROUND($J$209,2)</f>
        <v>0</v>
      </c>
      <c r="K56" s="92"/>
    </row>
    <row r="57" spans="2:11" s="88" customFormat="1" ht="21" customHeight="1">
      <c r="B57" s="89"/>
      <c r="D57" s="90" t="s">
        <v>114</v>
      </c>
      <c r="E57" s="90"/>
      <c r="F57" s="90"/>
      <c r="G57" s="90"/>
      <c r="H57" s="90"/>
      <c r="I57" s="90"/>
      <c r="J57" s="91">
        <f>ROUND($J$211,2)</f>
        <v>0</v>
      </c>
      <c r="K57" s="92"/>
    </row>
    <row r="58" spans="2:11" s="88" customFormat="1" ht="21" customHeight="1">
      <c r="B58" s="89"/>
      <c r="D58" s="90" t="s">
        <v>115</v>
      </c>
      <c r="E58" s="90"/>
      <c r="F58" s="90"/>
      <c r="G58" s="90"/>
      <c r="H58" s="90"/>
      <c r="I58" s="90"/>
      <c r="J58" s="91">
        <f>ROUND($J$216,2)</f>
        <v>0</v>
      </c>
      <c r="K58" s="92"/>
    </row>
    <row r="59" spans="2:11" s="88" customFormat="1" ht="21" customHeight="1">
      <c r="B59" s="89"/>
      <c r="D59" s="90" t="s">
        <v>116</v>
      </c>
      <c r="E59" s="90"/>
      <c r="F59" s="90"/>
      <c r="G59" s="90"/>
      <c r="H59" s="90"/>
      <c r="I59" s="90"/>
      <c r="J59" s="91">
        <f>ROUND($J$226,2)</f>
        <v>0</v>
      </c>
      <c r="K59" s="92"/>
    </row>
    <row r="60" spans="2:11" s="88" customFormat="1" ht="21" customHeight="1">
      <c r="B60" s="89"/>
      <c r="D60" s="90" t="s">
        <v>117</v>
      </c>
      <c r="E60" s="90"/>
      <c r="F60" s="90"/>
      <c r="G60" s="90"/>
      <c r="H60" s="90"/>
      <c r="I60" s="90"/>
      <c r="J60" s="91">
        <f>ROUND($J$281,2)</f>
        <v>0</v>
      </c>
      <c r="K60" s="92"/>
    </row>
    <row r="61" spans="2:11" s="88" customFormat="1" ht="21" customHeight="1">
      <c r="B61" s="89"/>
      <c r="D61" s="90" t="s">
        <v>118</v>
      </c>
      <c r="E61" s="90"/>
      <c r="F61" s="90"/>
      <c r="G61" s="90"/>
      <c r="H61" s="90"/>
      <c r="I61" s="90"/>
      <c r="J61" s="91">
        <f>ROUND($J$290,2)</f>
        <v>0</v>
      </c>
      <c r="K61" s="92"/>
    </row>
    <row r="62" spans="2:11" s="88" customFormat="1" ht="21" customHeight="1">
      <c r="B62" s="89"/>
      <c r="D62" s="90" t="s">
        <v>119</v>
      </c>
      <c r="E62" s="90"/>
      <c r="F62" s="90"/>
      <c r="G62" s="90"/>
      <c r="H62" s="90"/>
      <c r="I62" s="90"/>
      <c r="J62" s="91">
        <f>ROUND($J$299,2)</f>
        <v>0</v>
      </c>
      <c r="K62" s="92"/>
    </row>
    <row r="63" spans="2:11" s="83" customFormat="1" ht="25.5" customHeight="1">
      <c r="B63" s="84"/>
      <c r="D63" s="85" t="s">
        <v>120</v>
      </c>
      <c r="E63" s="85"/>
      <c r="F63" s="85"/>
      <c r="G63" s="85"/>
      <c r="H63" s="85"/>
      <c r="I63" s="85"/>
      <c r="J63" s="86">
        <f>ROUND($J$303,2)</f>
        <v>0</v>
      </c>
      <c r="K63" s="87"/>
    </row>
    <row r="64" spans="2:11" s="88" customFormat="1" ht="21" customHeight="1">
      <c r="B64" s="89"/>
      <c r="D64" s="90" t="s">
        <v>121</v>
      </c>
      <c r="E64" s="90"/>
      <c r="F64" s="90"/>
      <c r="G64" s="90"/>
      <c r="H64" s="90"/>
      <c r="I64" s="90"/>
      <c r="J64" s="91">
        <f>ROUND($J$304,2)</f>
        <v>0</v>
      </c>
      <c r="K64" s="92"/>
    </row>
    <row r="65" spans="2:11" s="88" customFormat="1" ht="21" customHeight="1">
      <c r="B65" s="89"/>
      <c r="D65" s="90" t="s">
        <v>122</v>
      </c>
      <c r="E65" s="90"/>
      <c r="F65" s="90"/>
      <c r="G65" s="90"/>
      <c r="H65" s="90"/>
      <c r="I65" s="90"/>
      <c r="J65" s="91">
        <f>ROUND($J$307,2)</f>
        <v>0</v>
      </c>
      <c r="K65" s="92"/>
    </row>
    <row r="66" spans="2:11" s="88" customFormat="1" ht="21" customHeight="1">
      <c r="B66" s="89"/>
      <c r="D66" s="90" t="s">
        <v>123</v>
      </c>
      <c r="E66" s="90"/>
      <c r="F66" s="90"/>
      <c r="G66" s="90"/>
      <c r="H66" s="90"/>
      <c r="I66" s="90"/>
      <c r="J66" s="91">
        <f>ROUND($J$311,2)</f>
        <v>0</v>
      </c>
      <c r="K66" s="92"/>
    </row>
    <row r="67" spans="2:11" s="88" customFormat="1" ht="21" customHeight="1">
      <c r="B67" s="89"/>
      <c r="D67" s="90" t="s">
        <v>124</v>
      </c>
      <c r="E67" s="90"/>
      <c r="F67" s="90"/>
      <c r="G67" s="90"/>
      <c r="H67" s="90"/>
      <c r="I67" s="90"/>
      <c r="J67" s="91">
        <f>ROUND($J$313,2)</f>
        <v>0</v>
      </c>
      <c r="K67" s="92"/>
    </row>
    <row r="68" spans="2:11" s="6" customFormat="1" ht="22.5" customHeight="1">
      <c r="B68" s="22"/>
      <c r="K68" s="25"/>
    </row>
    <row r="69" spans="2:11" s="6" customFormat="1" ht="7.5" customHeight="1">
      <c r="B69" s="36"/>
      <c r="C69" s="37"/>
      <c r="D69" s="37"/>
      <c r="E69" s="37"/>
      <c r="F69" s="37"/>
      <c r="G69" s="37"/>
      <c r="H69" s="37"/>
      <c r="I69" s="37"/>
      <c r="J69" s="37"/>
      <c r="K69" s="38"/>
    </row>
    <row r="73" spans="2:12" s="6" customFormat="1" ht="7.5" customHeight="1">
      <c r="B73" s="39"/>
      <c r="C73" s="40"/>
      <c r="D73" s="40"/>
      <c r="E73" s="40"/>
      <c r="F73" s="40"/>
      <c r="G73" s="40"/>
      <c r="H73" s="40"/>
      <c r="I73" s="40"/>
      <c r="J73" s="40"/>
      <c r="K73" s="40"/>
      <c r="L73" s="22"/>
    </row>
    <row r="74" spans="2:12" s="6" customFormat="1" ht="37.5" customHeight="1">
      <c r="B74" s="22"/>
      <c r="C74" s="11" t="s">
        <v>125</v>
      </c>
      <c r="L74" s="22"/>
    </row>
    <row r="75" spans="2:12" s="6" customFormat="1" ht="7.5" customHeight="1">
      <c r="B75" s="22"/>
      <c r="L75" s="22"/>
    </row>
    <row r="76" spans="2:12" s="6" customFormat="1" ht="15" customHeight="1">
      <c r="B76" s="22"/>
      <c r="C76" s="18" t="s">
        <v>16</v>
      </c>
      <c r="L76" s="22"/>
    </row>
    <row r="77" spans="2:12" s="6" customFormat="1" ht="19.5" customHeight="1">
      <c r="B77" s="22"/>
      <c r="E77" s="264" t="str">
        <f>$E$7</f>
        <v>VODOVOD ČERTORYJE A POD OBECNÍKEM - ZUBŘÍ</v>
      </c>
      <c r="F77" s="265"/>
      <c r="G77" s="265"/>
      <c r="H77" s="265"/>
      <c r="L77" s="22"/>
    </row>
    <row r="78" spans="2:12" s="6" customFormat="1" ht="7.5" customHeight="1">
      <c r="B78" s="22"/>
      <c r="L78" s="22"/>
    </row>
    <row r="79" spans="2:12" s="6" customFormat="1" ht="18.75" customHeight="1">
      <c r="B79" s="22"/>
      <c r="C79" s="18" t="s">
        <v>22</v>
      </c>
      <c r="F79" s="16" t="str">
        <f>$F$10</f>
        <v>Zubří</v>
      </c>
      <c r="I79" s="18" t="s">
        <v>24</v>
      </c>
      <c r="J79" s="45" t="str">
        <f>IF($J$10="","",$J$10)</f>
        <v>13.06.2014</v>
      </c>
      <c r="L79" s="22"/>
    </row>
    <row r="80" spans="2:12" s="6" customFormat="1" ht="7.5" customHeight="1">
      <c r="B80" s="22"/>
      <c r="L80" s="22"/>
    </row>
    <row r="81" spans="2:12" s="6" customFormat="1" ht="15.75" customHeight="1">
      <c r="B81" s="22"/>
      <c r="C81" s="18" t="s">
        <v>28</v>
      </c>
      <c r="F81" s="16" t="str">
        <f>$E$13</f>
        <v>Město Zubří</v>
      </c>
      <c r="I81" s="18" t="s">
        <v>34</v>
      </c>
      <c r="J81" s="16" t="str">
        <f>$E$19</f>
        <v>Ing.Romana Kašparová</v>
      </c>
      <c r="L81" s="22"/>
    </row>
    <row r="82" spans="2:12" s="6" customFormat="1" ht="15" customHeight="1">
      <c r="B82" s="22"/>
      <c r="C82" s="18" t="s">
        <v>32</v>
      </c>
      <c r="F82" s="16">
        <f>IF($E$16="","",$E$16)</f>
      </c>
      <c r="L82" s="22"/>
    </row>
    <row r="83" spans="2:12" s="6" customFormat="1" ht="11.25" customHeight="1">
      <c r="B83" s="22"/>
      <c r="L83" s="22"/>
    </row>
    <row r="84" spans="2:20" s="93" customFormat="1" ht="30" customHeight="1">
      <c r="B84" s="94"/>
      <c r="C84" s="95" t="s">
        <v>126</v>
      </c>
      <c r="D84" s="96" t="s">
        <v>57</v>
      </c>
      <c r="E84" s="96" t="s">
        <v>53</v>
      </c>
      <c r="F84" s="96" t="s">
        <v>127</v>
      </c>
      <c r="G84" s="96" t="s">
        <v>128</v>
      </c>
      <c r="H84" s="96" t="s">
        <v>129</v>
      </c>
      <c r="I84" s="96" t="s">
        <v>130</v>
      </c>
      <c r="J84" s="96" t="s">
        <v>131</v>
      </c>
      <c r="K84" s="97" t="s">
        <v>132</v>
      </c>
      <c r="L84" s="94"/>
      <c r="M84" s="51" t="s">
        <v>133</v>
      </c>
      <c r="N84" s="52" t="s">
        <v>42</v>
      </c>
      <c r="O84" s="52" t="s">
        <v>134</v>
      </c>
      <c r="P84" s="52" t="s">
        <v>135</v>
      </c>
      <c r="Q84" s="52" t="s">
        <v>136</v>
      </c>
      <c r="R84" s="52" t="s">
        <v>137</v>
      </c>
      <c r="S84" s="52" t="s">
        <v>138</v>
      </c>
      <c r="T84" s="53" t="s">
        <v>139</v>
      </c>
    </row>
    <row r="85" spans="2:63" s="6" customFormat="1" ht="30" customHeight="1">
      <c r="B85" s="22"/>
      <c r="C85" s="56" t="s">
        <v>108</v>
      </c>
      <c r="J85" s="98">
        <f>$BK$85</f>
        <v>0</v>
      </c>
      <c r="L85" s="22"/>
      <c r="M85" s="55"/>
      <c r="N85" s="46"/>
      <c r="O85" s="46"/>
      <c r="P85" s="99">
        <f>$P$86+$P$303</f>
        <v>0</v>
      </c>
      <c r="Q85" s="46"/>
      <c r="R85" s="99">
        <f>$R$86+$R$303</f>
        <v>1595.2045391199997</v>
      </c>
      <c r="S85" s="46"/>
      <c r="T85" s="100">
        <f>$T$86+$T$303</f>
        <v>359.84960000000007</v>
      </c>
      <c r="AT85" s="6" t="s">
        <v>71</v>
      </c>
      <c r="AU85" s="6" t="s">
        <v>109</v>
      </c>
      <c r="BK85" s="101">
        <f>$BK$86+$BK$303</f>
        <v>0</v>
      </c>
    </row>
    <row r="86" spans="2:63" s="102" customFormat="1" ht="37.5" customHeight="1">
      <c r="B86" s="103"/>
      <c r="D86" s="104" t="s">
        <v>71</v>
      </c>
      <c r="E86" s="105" t="s">
        <v>140</v>
      </c>
      <c r="F86" s="105" t="s">
        <v>141</v>
      </c>
      <c r="J86" s="106">
        <f>$BK$86</f>
        <v>0</v>
      </c>
      <c r="L86" s="103"/>
      <c r="M86" s="107"/>
      <c r="P86" s="108">
        <f>$P$87+$P$209+$P$211+$P$216+$P$226+$P$281+$P$290+$P$299</f>
        <v>0</v>
      </c>
      <c r="R86" s="108">
        <f>$R$87+$R$209+$R$211+$R$216+$R$226+$R$281+$R$290+$R$299</f>
        <v>1595.2045391199997</v>
      </c>
      <c r="T86" s="109">
        <f>$T$87+$T$209+$T$211+$T$216+$T$226+$T$281+$T$290+$T$299</f>
        <v>359.84960000000007</v>
      </c>
      <c r="AR86" s="104" t="s">
        <v>21</v>
      </c>
      <c r="AT86" s="104" t="s">
        <v>71</v>
      </c>
      <c r="AU86" s="104" t="s">
        <v>72</v>
      </c>
      <c r="AY86" s="104" t="s">
        <v>142</v>
      </c>
      <c r="BK86" s="110">
        <f>$BK$87+$BK$209+$BK$211+$BK$216+$BK$226+$BK$281+$BK$290+$BK$299</f>
        <v>0</v>
      </c>
    </row>
    <row r="87" spans="2:63" s="102" customFormat="1" ht="21" customHeight="1">
      <c r="B87" s="103"/>
      <c r="D87" s="104" t="s">
        <v>71</v>
      </c>
      <c r="E87" s="111" t="s">
        <v>21</v>
      </c>
      <c r="F87" s="111" t="s">
        <v>143</v>
      </c>
      <c r="J87" s="112">
        <f>$BK$87</f>
        <v>0</v>
      </c>
      <c r="L87" s="103"/>
      <c r="M87" s="107"/>
      <c r="P87" s="108">
        <f>$P$88+SUM($P$89:$P$206)</f>
        <v>0</v>
      </c>
      <c r="R87" s="108">
        <f>$R$88+SUM($R$89:$R$206)</f>
        <v>1145.0400265199999</v>
      </c>
      <c r="T87" s="109">
        <f>$T$88+SUM($T$89:$T$206)</f>
        <v>359.84960000000007</v>
      </c>
      <c r="AR87" s="104" t="s">
        <v>21</v>
      </c>
      <c r="AT87" s="104" t="s">
        <v>71</v>
      </c>
      <c r="AU87" s="104" t="s">
        <v>21</v>
      </c>
      <c r="AY87" s="104" t="s">
        <v>142</v>
      </c>
      <c r="BK87" s="110">
        <f>$BK$88+SUM($BK$89:$BK$206)</f>
        <v>0</v>
      </c>
    </row>
    <row r="88" spans="2:65" s="6" customFormat="1" ht="15.75" customHeight="1">
      <c r="B88" s="22"/>
      <c r="C88" s="113" t="s">
        <v>21</v>
      </c>
      <c r="D88" s="113" t="s">
        <v>144</v>
      </c>
      <c r="E88" s="114" t="s">
        <v>145</v>
      </c>
      <c r="F88" s="115" t="s">
        <v>146</v>
      </c>
      <c r="G88" s="116" t="s">
        <v>147</v>
      </c>
      <c r="H88" s="117">
        <v>22.8</v>
      </c>
      <c r="I88" s="118"/>
      <c r="J88" s="119">
        <f>ROUND($I$88*$H$88,2)</f>
        <v>0</v>
      </c>
      <c r="K88" s="115" t="s">
        <v>148</v>
      </c>
      <c r="L88" s="22"/>
      <c r="M88" s="120"/>
      <c r="N88" s="121" t="s">
        <v>43</v>
      </c>
      <c r="Q88" s="122">
        <v>0</v>
      </c>
      <c r="R88" s="122">
        <f>$Q$88*$H$88</f>
        <v>0</v>
      </c>
      <c r="S88" s="122">
        <v>0.255</v>
      </c>
      <c r="T88" s="123">
        <f>$S$88*$H$88</f>
        <v>5.814</v>
      </c>
      <c r="AR88" s="71" t="s">
        <v>149</v>
      </c>
      <c r="AT88" s="71" t="s">
        <v>144</v>
      </c>
      <c r="AU88" s="71" t="s">
        <v>81</v>
      </c>
      <c r="AY88" s="6" t="s">
        <v>142</v>
      </c>
      <c r="BE88" s="124">
        <f>IF($N$88="základní",$J$88,0)</f>
        <v>0</v>
      </c>
      <c r="BF88" s="124">
        <f>IF($N$88="snížená",$J$88,0)</f>
        <v>0</v>
      </c>
      <c r="BG88" s="124">
        <f>IF($N$88="zákl. přenesená",$J$88,0)</f>
        <v>0</v>
      </c>
      <c r="BH88" s="124">
        <f>IF($N$88="sníž. přenesená",$J$88,0)</f>
        <v>0</v>
      </c>
      <c r="BI88" s="124">
        <f>IF($N$88="nulová",$J$88,0)</f>
        <v>0</v>
      </c>
      <c r="BJ88" s="71" t="s">
        <v>21</v>
      </c>
      <c r="BK88" s="124">
        <f>ROUND($I$88*$H$88,2)</f>
        <v>0</v>
      </c>
      <c r="BL88" s="71" t="s">
        <v>149</v>
      </c>
      <c r="BM88" s="71" t="s">
        <v>150</v>
      </c>
    </row>
    <row r="89" spans="2:51" s="6" customFormat="1" ht="15.75" customHeight="1">
      <c r="B89" s="125"/>
      <c r="D89" s="126" t="s">
        <v>151</v>
      </c>
      <c r="E89" s="127"/>
      <c r="F89" s="127" t="s">
        <v>152</v>
      </c>
      <c r="H89" s="128"/>
      <c r="L89" s="125"/>
      <c r="M89" s="129"/>
      <c r="T89" s="130"/>
      <c r="AT89" s="128" t="s">
        <v>151</v>
      </c>
      <c r="AU89" s="128" t="s">
        <v>81</v>
      </c>
      <c r="AV89" s="128" t="s">
        <v>21</v>
      </c>
      <c r="AW89" s="128" t="s">
        <v>109</v>
      </c>
      <c r="AX89" s="128" t="s">
        <v>72</v>
      </c>
      <c r="AY89" s="128" t="s">
        <v>142</v>
      </c>
    </row>
    <row r="90" spans="2:51" s="6" customFormat="1" ht="15.75" customHeight="1">
      <c r="B90" s="131"/>
      <c r="D90" s="132" t="s">
        <v>151</v>
      </c>
      <c r="E90" s="133"/>
      <c r="F90" s="134" t="s">
        <v>153</v>
      </c>
      <c r="H90" s="135">
        <v>22.8</v>
      </c>
      <c r="L90" s="131"/>
      <c r="M90" s="136"/>
      <c r="T90" s="137"/>
      <c r="AT90" s="133" t="s">
        <v>151</v>
      </c>
      <c r="AU90" s="133" t="s">
        <v>81</v>
      </c>
      <c r="AV90" s="133" t="s">
        <v>81</v>
      </c>
      <c r="AW90" s="133" t="s">
        <v>109</v>
      </c>
      <c r="AX90" s="133" t="s">
        <v>21</v>
      </c>
      <c r="AY90" s="133" t="s">
        <v>142</v>
      </c>
    </row>
    <row r="91" spans="2:65" s="6" customFormat="1" ht="15.75" customHeight="1">
      <c r="B91" s="22"/>
      <c r="C91" s="113" t="s">
        <v>81</v>
      </c>
      <c r="D91" s="113" t="s">
        <v>144</v>
      </c>
      <c r="E91" s="114" t="s">
        <v>154</v>
      </c>
      <c r="F91" s="115" t="s">
        <v>155</v>
      </c>
      <c r="G91" s="116" t="s">
        <v>147</v>
      </c>
      <c r="H91" s="117">
        <v>559.6</v>
      </c>
      <c r="I91" s="118"/>
      <c r="J91" s="119">
        <f>ROUND($I$91*$H$91,2)</f>
        <v>0</v>
      </c>
      <c r="K91" s="115" t="s">
        <v>148</v>
      </c>
      <c r="L91" s="22"/>
      <c r="M91" s="120"/>
      <c r="N91" s="121" t="s">
        <v>43</v>
      </c>
      <c r="Q91" s="122">
        <v>0</v>
      </c>
      <c r="R91" s="122">
        <f>$Q$91*$H$91</f>
        <v>0</v>
      </c>
      <c r="S91" s="122">
        <v>0.235</v>
      </c>
      <c r="T91" s="123">
        <f>$S$91*$H$91</f>
        <v>131.506</v>
      </c>
      <c r="AR91" s="71" t="s">
        <v>149</v>
      </c>
      <c r="AT91" s="71" t="s">
        <v>144</v>
      </c>
      <c r="AU91" s="71" t="s">
        <v>81</v>
      </c>
      <c r="AY91" s="6" t="s">
        <v>142</v>
      </c>
      <c r="BE91" s="124">
        <f>IF($N$91="základní",$J$91,0)</f>
        <v>0</v>
      </c>
      <c r="BF91" s="124">
        <f>IF($N$91="snížená",$J$91,0)</f>
        <v>0</v>
      </c>
      <c r="BG91" s="124">
        <f>IF($N$91="zákl. přenesená",$J$91,0)</f>
        <v>0</v>
      </c>
      <c r="BH91" s="124">
        <f>IF($N$91="sníž. přenesená",$J$91,0)</f>
        <v>0</v>
      </c>
      <c r="BI91" s="124">
        <f>IF($N$91="nulová",$J$91,0)</f>
        <v>0</v>
      </c>
      <c r="BJ91" s="71" t="s">
        <v>21</v>
      </c>
      <c r="BK91" s="124">
        <f>ROUND($I$91*$H$91,2)</f>
        <v>0</v>
      </c>
      <c r="BL91" s="71" t="s">
        <v>149</v>
      </c>
      <c r="BM91" s="71" t="s">
        <v>156</v>
      </c>
    </row>
    <row r="92" spans="2:51" s="6" customFormat="1" ht="15.75" customHeight="1">
      <c r="B92" s="131"/>
      <c r="D92" s="126" t="s">
        <v>151</v>
      </c>
      <c r="E92" s="134"/>
      <c r="F92" s="134" t="s">
        <v>78</v>
      </c>
      <c r="H92" s="135">
        <v>559.6</v>
      </c>
      <c r="L92" s="131"/>
      <c r="M92" s="136"/>
      <c r="T92" s="137"/>
      <c r="AT92" s="133" t="s">
        <v>151</v>
      </c>
      <c r="AU92" s="133" t="s">
        <v>81</v>
      </c>
      <c r="AV92" s="133" t="s">
        <v>81</v>
      </c>
      <c r="AW92" s="133" t="s">
        <v>109</v>
      </c>
      <c r="AX92" s="133" t="s">
        <v>21</v>
      </c>
      <c r="AY92" s="133" t="s">
        <v>142</v>
      </c>
    </row>
    <row r="93" spans="2:65" s="6" customFormat="1" ht="15.75" customHeight="1">
      <c r="B93" s="22"/>
      <c r="C93" s="113" t="s">
        <v>157</v>
      </c>
      <c r="D93" s="113" t="s">
        <v>144</v>
      </c>
      <c r="E93" s="114" t="s">
        <v>158</v>
      </c>
      <c r="F93" s="115" t="s">
        <v>159</v>
      </c>
      <c r="G93" s="116" t="s">
        <v>147</v>
      </c>
      <c r="H93" s="117">
        <v>559.6</v>
      </c>
      <c r="I93" s="118"/>
      <c r="J93" s="119">
        <f>ROUND($I$93*$H$93,2)</f>
        <v>0</v>
      </c>
      <c r="K93" s="115" t="s">
        <v>148</v>
      </c>
      <c r="L93" s="22"/>
      <c r="M93" s="120"/>
      <c r="N93" s="121" t="s">
        <v>43</v>
      </c>
      <c r="Q93" s="122">
        <v>0</v>
      </c>
      <c r="R93" s="122">
        <f>$Q$93*$H$93</f>
        <v>0</v>
      </c>
      <c r="S93" s="122">
        <v>0.316</v>
      </c>
      <c r="T93" s="123">
        <f>$S$93*$H$93</f>
        <v>176.83360000000002</v>
      </c>
      <c r="AR93" s="71" t="s">
        <v>149</v>
      </c>
      <c r="AT93" s="71" t="s">
        <v>144</v>
      </c>
      <c r="AU93" s="71" t="s">
        <v>81</v>
      </c>
      <c r="AY93" s="6" t="s">
        <v>142</v>
      </c>
      <c r="BE93" s="124">
        <f>IF($N$93="základní",$J$93,0)</f>
        <v>0</v>
      </c>
      <c r="BF93" s="124">
        <f>IF($N$93="snížená",$J$93,0)</f>
        <v>0</v>
      </c>
      <c r="BG93" s="124">
        <f>IF($N$93="zákl. přenesená",$J$93,0)</f>
        <v>0</v>
      </c>
      <c r="BH93" s="124">
        <f>IF($N$93="sníž. přenesená",$J$93,0)</f>
        <v>0</v>
      </c>
      <c r="BI93" s="124">
        <f>IF($N$93="nulová",$J$93,0)</f>
        <v>0</v>
      </c>
      <c r="BJ93" s="71" t="s">
        <v>21</v>
      </c>
      <c r="BK93" s="124">
        <f>ROUND($I$93*$H$93,2)</f>
        <v>0</v>
      </c>
      <c r="BL93" s="71" t="s">
        <v>149</v>
      </c>
      <c r="BM93" s="71" t="s">
        <v>160</v>
      </c>
    </row>
    <row r="94" spans="2:51" s="6" customFormat="1" ht="15.75" customHeight="1">
      <c r="B94" s="131"/>
      <c r="D94" s="126" t="s">
        <v>151</v>
      </c>
      <c r="E94" s="134"/>
      <c r="F94" s="134" t="s">
        <v>161</v>
      </c>
      <c r="H94" s="135">
        <v>229.6</v>
      </c>
      <c r="L94" s="131"/>
      <c r="M94" s="136"/>
      <c r="T94" s="137"/>
      <c r="AT94" s="133" t="s">
        <v>151</v>
      </c>
      <c r="AU94" s="133" t="s">
        <v>81</v>
      </c>
      <c r="AV94" s="133" t="s">
        <v>81</v>
      </c>
      <c r="AW94" s="133" t="s">
        <v>109</v>
      </c>
      <c r="AX94" s="133" t="s">
        <v>72</v>
      </c>
      <c r="AY94" s="133" t="s">
        <v>142</v>
      </c>
    </row>
    <row r="95" spans="2:51" s="6" customFormat="1" ht="15.75" customHeight="1">
      <c r="B95" s="131"/>
      <c r="D95" s="132" t="s">
        <v>151</v>
      </c>
      <c r="E95" s="133"/>
      <c r="F95" s="134" t="s">
        <v>162</v>
      </c>
      <c r="H95" s="135">
        <v>129.656</v>
      </c>
      <c r="L95" s="131"/>
      <c r="M95" s="136"/>
      <c r="T95" s="137"/>
      <c r="AT95" s="133" t="s">
        <v>151</v>
      </c>
      <c r="AU95" s="133" t="s">
        <v>81</v>
      </c>
      <c r="AV95" s="133" t="s">
        <v>81</v>
      </c>
      <c r="AW95" s="133" t="s">
        <v>109</v>
      </c>
      <c r="AX95" s="133" t="s">
        <v>72</v>
      </c>
      <c r="AY95" s="133" t="s">
        <v>142</v>
      </c>
    </row>
    <row r="96" spans="2:51" s="6" customFormat="1" ht="15.75" customHeight="1">
      <c r="B96" s="131"/>
      <c r="D96" s="132" t="s">
        <v>151</v>
      </c>
      <c r="E96" s="133"/>
      <c r="F96" s="134" t="s">
        <v>163</v>
      </c>
      <c r="H96" s="135">
        <v>50.072</v>
      </c>
      <c r="L96" s="131"/>
      <c r="M96" s="136"/>
      <c r="T96" s="137"/>
      <c r="AT96" s="133" t="s">
        <v>151</v>
      </c>
      <c r="AU96" s="133" t="s">
        <v>81</v>
      </c>
      <c r="AV96" s="133" t="s">
        <v>81</v>
      </c>
      <c r="AW96" s="133" t="s">
        <v>109</v>
      </c>
      <c r="AX96" s="133" t="s">
        <v>72</v>
      </c>
      <c r="AY96" s="133" t="s">
        <v>142</v>
      </c>
    </row>
    <row r="97" spans="2:51" s="6" customFormat="1" ht="15.75" customHeight="1">
      <c r="B97" s="131"/>
      <c r="D97" s="132" t="s">
        <v>151</v>
      </c>
      <c r="E97" s="133"/>
      <c r="F97" s="134" t="s">
        <v>164</v>
      </c>
      <c r="H97" s="135">
        <v>150.272</v>
      </c>
      <c r="L97" s="131"/>
      <c r="M97" s="136"/>
      <c r="T97" s="137"/>
      <c r="AT97" s="133" t="s">
        <v>151</v>
      </c>
      <c r="AU97" s="133" t="s">
        <v>81</v>
      </c>
      <c r="AV97" s="133" t="s">
        <v>81</v>
      </c>
      <c r="AW97" s="133" t="s">
        <v>109</v>
      </c>
      <c r="AX97" s="133" t="s">
        <v>72</v>
      </c>
      <c r="AY97" s="133" t="s">
        <v>142</v>
      </c>
    </row>
    <row r="98" spans="2:51" s="6" customFormat="1" ht="15.75" customHeight="1">
      <c r="B98" s="138"/>
      <c r="D98" s="132" t="s">
        <v>151</v>
      </c>
      <c r="E98" s="139" t="s">
        <v>78</v>
      </c>
      <c r="F98" s="140" t="s">
        <v>165</v>
      </c>
      <c r="H98" s="141">
        <v>559.6</v>
      </c>
      <c r="L98" s="138"/>
      <c r="M98" s="142"/>
      <c r="T98" s="143"/>
      <c r="AT98" s="139" t="s">
        <v>151</v>
      </c>
      <c r="AU98" s="139" t="s">
        <v>81</v>
      </c>
      <c r="AV98" s="139" t="s">
        <v>149</v>
      </c>
      <c r="AW98" s="139" t="s">
        <v>109</v>
      </c>
      <c r="AX98" s="139" t="s">
        <v>21</v>
      </c>
      <c r="AY98" s="139" t="s">
        <v>142</v>
      </c>
    </row>
    <row r="99" spans="2:65" s="6" customFormat="1" ht="15.75" customHeight="1">
      <c r="B99" s="22"/>
      <c r="C99" s="113" t="s">
        <v>149</v>
      </c>
      <c r="D99" s="113" t="s">
        <v>144</v>
      </c>
      <c r="E99" s="114" t="s">
        <v>166</v>
      </c>
      <c r="F99" s="115" t="s">
        <v>167</v>
      </c>
      <c r="G99" s="116" t="s">
        <v>147</v>
      </c>
      <c r="H99" s="117">
        <v>357</v>
      </c>
      <c r="I99" s="118"/>
      <c r="J99" s="119">
        <f>ROUND($I$99*$H$99,2)</f>
        <v>0</v>
      </c>
      <c r="K99" s="115" t="s">
        <v>148</v>
      </c>
      <c r="L99" s="22"/>
      <c r="M99" s="120"/>
      <c r="N99" s="121" t="s">
        <v>43</v>
      </c>
      <c r="Q99" s="122">
        <v>7E-05</v>
      </c>
      <c r="R99" s="122">
        <f>$Q$99*$H$99</f>
        <v>0.02499</v>
      </c>
      <c r="S99" s="122">
        <v>0.128</v>
      </c>
      <c r="T99" s="123">
        <f>$S$99*$H$99</f>
        <v>45.696</v>
      </c>
      <c r="AR99" s="71" t="s">
        <v>149</v>
      </c>
      <c r="AT99" s="71" t="s">
        <v>144</v>
      </c>
      <c r="AU99" s="71" t="s">
        <v>81</v>
      </c>
      <c r="AY99" s="6" t="s">
        <v>142</v>
      </c>
      <c r="BE99" s="124">
        <f>IF($N$99="základní",$J$99,0)</f>
        <v>0</v>
      </c>
      <c r="BF99" s="124">
        <f>IF($N$99="snížená",$J$99,0)</f>
        <v>0</v>
      </c>
      <c r="BG99" s="124">
        <f>IF($N$99="zákl. přenesená",$J$99,0)</f>
        <v>0</v>
      </c>
      <c r="BH99" s="124">
        <f>IF($N$99="sníž. přenesená",$J$99,0)</f>
        <v>0</v>
      </c>
      <c r="BI99" s="124">
        <f>IF($N$99="nulová",$J$99,0)</f>
        <v>0</v>
      </c>
      <c r="BJ99" s="71" t="s">
        <v>21</v>
      </c>
      <c r="BK99" s="124">
        <f>ROUND($I$99*$H$99,2)</f>
        <v>0</v>
      </c>
      <c r="BL99" s="71" t="s">
        <v>149</v>
      </c>
      <c r="BM99" s="71" t="s">
        <v>168</v>
      </c>
    </row>
    <row r="100" spans="2:51" s="6" customFormat="1" ht="15.75" customHeight="1">
      <c r="B100" s="131"/>
      <c r="D100" s="126" t="s">
        <v>151</v>
      </c>
      <c r="E100" s="134"/>
      <c r="F100" s="134" t="s">
        <v>169</v>
      </c>
      <c r="H100" s="135">
        <v>357</v>
      </c>
      <c r="L100" s="131"/>
      <c r="M100" s="136"/>
      <c r="T100" s="137"/>
      <c r="AT100" s="133" t="s">
        <v>151</v>
      </c>
      <c r="AU100" s="133" t="s">
        <v>81</v>
      </c>
      <c r="AV100" s="133" t="s">
        <v>81</v>
      </c>
      <c r="AW100" s="133" t="s">
        <v>109</v>
      </c>
      <c r="AX100" s="133" t="s">
        <v>21</v>
      </c>
      <c r="AY100" s="133" t="s">
        <v>142</v>
      </c>
    </row>
    <row r="101" spans="2:65" s="6" customFormat="1" ht="15.75" customHeight="1">
      <c r="B101" s="22"/>
      <c r="C101" s="113" t="s">
        <v>170</v>
      </c>
      <c r="D101" s="113" t="s">
        <v>144</v>
      </c>
      <c r="E101" s="114" t="s">
        <v>171</v>
      </c>
      <c r="F101" s="115" t="s">
        <v>172</v>
      </c>
      <c r="G101" s="116" t="s">
        <v>173</v>
      </c>
      <c r="H101" s="117">
        <v>8</v>
      </c>
      <c r="I101" s="118"/>
      <c r="J101" s="119">
        <f>ROUND($I$101*$H$101,2)</f>
        <v>0</v>
      </c>
      <c r="K101" s="115" t="s">
        <v>148</v>
      </c>
      <c r="L101" s="22"/>
      <c r="M101" s="120"/>
      <c r="N101" s="121" t="s">
        <v>43</v>
      </c>
      <c r="Q101" s="122">
        <v>0.00868</v>
      </c>
      <c r="R101" s="122">
        <f>$Q$101*$H$101</f>
        <v>0.06944</v>
      </c>
      <c r="S101" s="122">
        <v>0</v>
      </c>
      <c r="T101" s="123">
        <f>$S$101*$H$101</f>
        <v>0</v>
      </c>
      <c r="AR101" s="71" t="s">
        <v>149</v>
      </c>
      <c r="AT101" s="71" t="s">
        <v>144</v>
      </c>
      <c r="AU101" s="71" t="s">
        <v>81</v>
      </c>
      <c r="AY101" s="6" t="s">
        <v>142</v>
      </c>
      <c r="BE101" s="124">
        <f>IF($N$101="základní",$J$101,0)</f>
        <v>0</v>
      </c>
      <c r="BF101" s="124">
        <f>IF($N$101="snížená",$J$101,0)</f>
        <v>0</v>
      </c>
      <c r="BG101" s="124">
        <f>IF($N$101="zákl. přenesená",$J$101,0)</f>
        <v>0</v>
      </c>
      <c r="BH101" s="124">
        <f>IF($N$101="sníž. přenesená",$J$101,0)</f>
        <v>0</v>
      </c>
      <c r="BI101" s="124">
        <f>IF($N$101="nulová",$J$101,0)</f>
        <v>0</v>
      </c>
      <c r="BJ101" s="71" t="s">
        <v>21</v>
      </c>
      <c r="BK101" s="124">
        <f>ROUND($I$101*$H$101,2)</f>
        <v>0</v>
      </c>
      <c r="BL101" s="71" t="s">
        <v>149</v>
      </c>
      <c r="BM101" s="71" t="s">
        <v>174</v>
      </c>
    </row>
    <row r="102" spans="2:51" s="6" customFormat="1" ht="15.75" customHeight="1">
      <c r="B102" s="131"/>
      <c r="D102" s="126" t="s">
        <v>151</v>
      </c>
      <c r="E102" s="134"/>
      <c r="F102" s="134" t="s">
        <v>175</v>
      </c>
      <c r="H102" s="135">
        <v>8</v>
      </c>
      <c r="L102" s="131"/>
      <c r="M102" s="136"/>
      <c r="T102" s="137"/>
      <c r="AT102" s="133" t="s">
        <v>151</v>
      </c>
      <c r="AU102" s="133" t="s">
        <v>81</v>
      </c>
      <c r="AV102" s="133" t="s">
        <v>81</v>
      </c>
      <c r="AW102" s="133" t="s">
        <v>109</v>
      </c>
      <c r="AX102" s="133" t="s">
        <v>21</v>
      </c>
      <c r="AY102" s="133" t="s">
        <v>142</v>
      </c>
    </row>
    <row r="103" spans="2:65" s="6" customFormat="1" ht="15.75" customHeight="1">
      <c r="B103" s="22"/>
      <c r="C103" s="113" t="s">
        <v>176</v>
      </c>
      <c r="D103" s="113" t="s">
        <v>144</v>
      </c>
      <c r="E103" s="114" t="s">
        <v>177</v>
      </c>
      <c r="F103" s="115" t="s">
        <v>178</v>
      </c>
      <c r="G103" s="116" t="s">
        <v>173</v>
      </c>
      <c r="H103" s="117">
        <v>13</v>
      </c>
      <c r="I103" s="118"/>
      <c r="J103" s="119">
        <f>ROUND($I$103*$H$103,2)</f>
        <v>0</v>
      </c>
      <c r="K103" s="115" t="s">
        <v>148</v>
      </c>
      <c r="L103" s="22"/>
      <c r="M103" s="120"/>
      <c r="N103" s="121" t="s">
        <v>43</v>
      </c>
      <c r="Q103" s="122">
        <v>0.01068</v>
      </c>
      <c r="R103" s="122">
        <f>$Q$103*$H$103</f>
        <v>0.13884</v>
      </c>
      <c r="S103" s="122">
        <v>0</v>
      </c>
      <c r="T103" s="123">
        <f>$S$103*$H$103</f>
        <v>0</v>
      </c>
      <c r="AR103" s="71" t="s">
        <v>149</v>
      </c>
      <c r="AT103" s="71" t="s">
        <v>144</v>
      </c>
      <c r="AU103" s="71" t="s">
        <v>81</v>
      </c>
      <c r="AY103" s="6" t="s">
        <v>142</v>
      </c>
      <c r="BE103" s="124">
        <f>IF($N$103="základní",$J$103,0)</f>
        <v>0</v>
      </c>
      <c r="BF103" s="124">
        <f>IF($N$103="snížená",$J$103,0)</f>
        <v>0</v>
      </c>
      <c r="BG103" s="124">
        <f>IF($N$103="zákl. přenesená",$J$103,0)</f>
        <v>0</v>
      </c>
      <c r="BH103" s="124">
        <f>IF($N$103="sníž. přenesená",$J$103,0)</f>
        <v>0</v>
      </c>
      <c r="BI103" s="124">
        <f>IF($N$103="nulová",$J$103,0)</f>
        <v>0</v>
      </c>
      <c r="BJ103" s="71" t="s">
        <v>21</v>
      </c>
      <c r="BK103" s="124">
        <f>ROUND($I$103*$H$103,2)</f>
        <v>0</v>
      </c>
      <c r="BL103" s="71" t="s">
        <v>149</v>
      </c>
      <c r="BM103" s="71" t="s">
        <v>179</v>
      </c>
    </row>
    <row r="104" spans="2:51" s="6" customFormat="1" ht="15.75" customHeight="1">
      <c r="B104" s="131"/>
      <c r="D104" s="126" t="s">
        <v>151</v>
      </c>
      <c r="E104" s="134"/>
      <c r="F104" s="134" t="s">
        <v>180</v>
      </c>
      <c r="H104" s="135">
        <v>13</v>
      </c>
      <c r="L104" s="131"/>
      <c r="M104" s="136"/>
      <c r="T104" s="137"/>
      <c r="AT104" s="133" t="s">
        <v>151</v>
      </c>
      <c r="AU104" s="133" t="s">
        <v>81</v>
      </c>
      <c r="AV104" s="133" t="s">
        <v>81</v>
      </c>
      <c r="AW104" s="133" t="s">
        <v>109</v>
      </c>
      <c r="AX104" s="133" t="s">
        <v>21</v>
      </c>
      <c r="AY104" s="133" t="s">
        <v>142</v>
      </c>
    </row>
    <row r="105" spans="2:65" s="6" customFormat="1" ht="15.75" customHeight="1">
      <c r="B105" s="22"/>
      <c r="C105" s="113" t="s">
        <v>181</v>
      </c>
      <c r="D105" s="113" t="s">
        <v>144</v>
      </c>
      <c r="E105" s="114" t="s">
        <v>182</v>
      </c>
      <c r="F105" s="115" t="s">
        <v>183</v>
      </c>
      <c r="G105" s="116" t="s">
        <v>173</v>
      </c>
      <c r="H105" s="117">
        <v>6</v>
      </c>
      <c r="I105" s="118"/>
      <c r="J105" s="119">
        <f>ROUND($I$105*$H$105,2)</f>
        <v>0</v>
      </c>
      <c r="K105" s="115" t="s">
        <v>148</v>
      </c>
      <c r="L105" s="22"/>
      <c r="M105" s="120"/>
      <c r="N105" s="121" t="s">
        <v>43</v>
      </c>
      <c r="Q105" s="122">
        <v>0.0369</v>
      </c>
      <c r="R105" s="122">
        <f>$Q$105*$H$105</f>
        <v>0.2214</v>
      </c>
      <c r="S105" s="122">
        <v>0</v>
      </c>
      <c r="T105" s="123">
        <f>$S$105*$H$105</f>
        <v>0</v>
      </c>
      <c r="AR105" s="71" t="s">
        <v>149</v>
      </c>
      <c r="AT105" s="71" t="s">
        <v>144</v>
      </c>
      <c r="AU105" s="71" t="s">
        <v>81</v>
      </c>
      <c r="AY105" s="6" t="s">
        <v>142</v>
      </c>
      <c r="BE105" s="124">
        <f>IF($N$105="základní",$J$105,0)</f>
        <v>0</v>
      </c>
      <c r="BF105" s="124">
        <f>IF($N$105="snížená",$J$105,0)</f>
        <v>0</v>
      </c>
      <c r="BG105" s="124">
        <f>IF($N$105="zákl. přenesená",$J$105,0)</f>
        <v>0</v>
      </c>
      <c r="BH105" s="124">
        <f>IF($N$105="sníž. přenesená",$J$105,0)</f>
        <v>0</v>
      </c>
      <c r="BI105" s="124">
        <f>IF($N$105="nulová",$J$105,0)</f>
        <v>0</v>
      </c>
      <c r="BJ105" s="71" t="s">
        <v>21</v>
      </c>
      <c r="BK105" s="124">
        <f>ROUND($I$105*$H$105,2)</f>
        <v>0</v>
      </c>
      <c r="BL105" s="71" t="s">
        <v>149</v>
      </c>
      <c r="BM105" s="71" t="s">
        <v>184</v>
      </c>
    </row>
    <row r="106" spans="2:51" s="6" customFormat="1" ht="15.75" customHeight="1">
      <c r="B106" s="131"/>
      <c r="D106" s="126" t="s">
        <v>151</v>
      </c>
      <c r="E106" s="134"/>
      <c r="F106" s="134" t="s">
        <v>185</v>
      </c>
      <c r="H106" s="135">
        <v>6</v>
      </c>
      <c r="L106" s="131"/>
      <c r="M106" s="136"/>
      <c r="T106" s="137"/>
      <c r="AT106" s="133" t="s">
        <v>151</v>
      </c>
      <c r="AU106" s="133" t="s">
        <v>81</v>
      </c>
      <c r="AV106" s="133" t="s">
        <v>81</v>
      </c>
      <c r="AW106" s="133" t="s">
        <v>109</v>
      </c>
      <c r="AX106" s="133" t="s">
        <v>21</v>
      </c>
      <c r="AY106" s="133" t="s">
        <v>142</v>
      </c>
    </row>
    <row r="107" spans="2:65" s="6" customFormat="1" ht="15.75" customHeight="1">
      <c r="B107" s="22"/>
      <c r="C107" s="113" t="s">
        <v>83</v>
      </c>
      <c r="D107" s="113" t="s">
        <v>144</v>
      </c>
      <c r="E107" s="114" t="s">
        <v>186</v>
      </c>
      <c r="F107" s="115" t="s">
        <v>187</v>
      </c>
      <c r="G107" s="116" t="s">
        <v>188</v>
      </c>
      <c r="H107" s="117">
        <v>15.9</v>
      </c>
      <c r="I107" s="118"/>
      <c r="J107" s="119">
        <f>ROUND($I$107*$H$107,2)</f>
        <v>0</v>
      </c>
      <c r="K107" s="115" t="s">
        <v>148</v>
      </c>
      <c r="L107" s="22"/>
      <c r="M107" s="120"/>
      <c r="N107" s="121" t="s">
        <v>43</v>
      </c>
      <c r="Q107" s="122">
        <v>0</v>
      </c>
      <c r="R107" s="122">
        <f>$Q$107*$H$107</f>
        <v>0</v>
      </c>
      <c r="S107" s="122">
        <v>0</v>
      </c>
      <c r="T107" s="123">
        <f>$S$107*$H$107</f>
        <v>0</v>
      </c>
      <c r="AR107" s="71" t="s">
        <v>149</v>
      </c>
      <c r="AT107" s="71" t="s">
        <v>144</v>
      </c>
      <c r="AU107" s="71" t="s">
        <v>81</v>
      </c>
      <c r="AY107" s="6" t="s">
        <v>142</v>
      </c>
      <c r="BE107" s="124">
        <f>IF($N$107="základní",$J$107,0)</f>
        <v>0</v>
      </c>
      <c r="BF107" s="124">
        <f>IF($N$107="snížená",$J$107,0)</f>
        <v>0</v>
      </c>
      <c r="BG107" s="124">
        <f>IF($N$107="zákl. přenesená",$J$107,0)</f>
        <v>0</v>
      </c>
      <c r="BH107" s="124">
        <f>IF($N$107="sníž. přenesená",$J$107,0)</f>
        <v>0</v>
      </c>
      <c r="BI107" s="124">
        <f>IF($N$107="nulová",$J$107,0)</f>
        <v>0</v>
      </c>
      <c r="BJ107" s="71" t="s">
        <v>21</v>
      </c>
      <c r="BK107" s="124">
        <f>ROUND($I$107*$H$107,2)</f>
        <v>0</v>
      </c>
      <c r="BL107" s="71" t="s">
        <v>149</v>
      </c>
      <c r="BM107" s="71" t="s">
        <v>189</v>
      </c>
    </row>
    <row r="108" spans="2:51" s="6" customFormat="1" ht="15.75" customHeight="1">
      <c r="B108" s="131"/>
      <c r="D108" s="126" t="s">
        <v>151</v>
      </c>
      <c r="E108" s="134"/>
      <c r="F108" s="134" t="s">
        <v>190</v>
      </c>
      <c r="H108" s="135">
        <v>3.3</v>
      </c>
      <c r="L108" s="131"/>
      <c r="M108" s="136"/>
      <c r="T108" s="137"/>
      <c r="AT108" s="133" t="s">
        <v>151</v>
      </c>
      <c r="AU108" s="133" t="s">
        <v>81</v>
      </c>
      <c r="AV108" s="133" t="s">
        <v>81</v>
      </c>
      <c r="AW108" s="133" t="s">
        <v>109</v>
      </c>
      <c r="AX108" s="133" t="s">
        <v>72</v>
      </c>
      <c r="AY108" s="133" t="s">
        <v>142</v>
      </c>
    </row>
    <row r="109" spans="2:51" s="6" customFormat="1" ht="15.75" customHeight="1">
      <c r="B109" s="131"/>
      <c r="D109" s="132" t="s">
        <v>151</v>
      </c>
      <c r="E109" s="133"/>
      <c r="F109" s="134" t="s">
        <v>191</v>
      </c>
      <c r="H109" s="135">
        <v>12.6</v>
      </c>
      <c r="L109" s="131"/>
      <c r="M109" s="136"/>
      <c r="T109" s="137"/>
      <c r="AT109" s="133" t="s">
        <v>151</v>
      </c>
      <c r="AU109" s="133" t="s">
        <v>81</v>
      </c>
      <c r="AV109" s="133" t="s">
        <v>81</v>
      </c>
      <c r="AW109" s="133" t="s">
        <v>109</v>
      </c>
      <c r="AX109" s="133" t="s">
        <v>72</v>
      </c>
      <c r="AY109" s="133" t="s">
        <v>142</v>
      </c>
    </row>
    <row r="110" spans="2:51" s="6" customFormat="1" ht="15.75" customHeight="1">
      <c r="B110" s="138"/>
      <c r="D110" s="132" t="s">
        <v>151</v>
      </c>
      <c r="E110" s="139"/>
      <c r="F110" s="140" t="s">
        <v>165</v>
      </c>
      <c r="H110" s="141">
        <v>15.9</v>
      </c>
      <c r="L110" s="138"/>
      <c r="M110" s="142"/>
      <c r="T110" s="143"/>
      <c r="AT110" s="139" t="s">
        <v>151</v>
      </c>
      <c r="AU110" s="139" t="s">
        <v>81</v>
      </c>
      <c r="AV110" s="139" t="s">
        <v>149</v>
      </c>
      <c r="AW110" s="139" t="s">
        <v>109</v>
      </c>
      <c r="AX110" s="139" t="s">
        <v>21</v>
      </c>
      <c r="AY110" s="139" t="s">
        <v>142</v>
      </c>
    </row>
    <row r="111" spans="2:65" s="6" customFormat="1" ht="15.75" customHeight="1">
      <c r="B111" s="22"/>
      <c r="C111" s="113" t="s">
        <v>192</v>
      </c>
      <c r="D111" s="113" t="s">
        <v>144</v>
      </c>
      <c r="E111" s="114" t="s">
        <v>193</v>
      </c>
      <c r="F111" s="115" t="s">
        <v>194</v>
      </c>
      <c r="G111" s="116" t="s">
        <v>188</v>
      </c>
      <c r="H111" s="117">
        <v>831.732</v>
      </c>
      <c r="I111" s="118"/>
      <c r="J111" s="119">
        <f>ROUND($I$111*$H$111,2)</f>
        <v>0</v>
      </c>
      <c r="K111" s="115" t="s">
        <v>148</v>
      </c>
      <c r="L111" s="22"/>
      <c r="M111" s="120"/>
      <c r="N111" s="121" t="s">
        <v>43</v>
      </c>
      <c r="Q111" s="122">
        <v>0</v>
      </c>
      <c r="R111" s="122">
        <f>$Q$111*$H$111</f>
        <v>0</v>
      </c>
      <c r="S111" s="122">
        <v>0</v>
      </c>
      <c r="T111" s="123">
        <f>$S$111*$H$111</f>
        <v>0</v>
      </c>
      <c r="AR111" s="71" t="s">
        <v>149</v>
      </c>
      <c r="AT111" s="71" t="s">
        <v>144</v>
      </c>
      <c r="AU111" s="71" t="s">
        <v>81</v>
      </c>
      <c r="AY111" s="6" t="s">
        <v>142</v>
      </c>
      <c r="BE111" s="124">
        <f>IF($N$111="základní",$J$111,0)</f>
        <v>0</v>
      </c>
      <c r="BF111" s="124">
        <f>IF($N$111="snížená",$J$111,0)</f>
        <v>0</v>
      </c>
      <c r="BG111" s="124">
        <f>IF($N$111="zákl. přenesená",$J$111,0)</f>
        <v>0</v>
      </c>
      <c r="BH111" s="124">
        <f>IF($N$111="sníž. přenesená",$J$111,0)</f>
        <v>0</v>
      </c>
      <c r="BI111" s="124">
        <f>IF($N$111="nulová",$J$111,0)</f>
        <v>0</v>
      </c>
      <c r="BJ111" s="71" t="s">
        <v>21</v>
      </c>
      <c r="BK111" s="124">
        <f>ROUND($I$111*$H$111,2)</f>
        <v>0</v>
      </c>
      <c r="BL111" s="71" t="s">
        <v>149</v>
      </c>
      <c r="BM111" s="71" t="s">
        <v>195</v>
      </c>
    </row>
    <row r="112" spans="2:51" s="6" customFormat="1" ht="15.75" customHeight="1">
      <c r="B112" s="125"/>
      <c r="D112" s="126" t="s">
        <v>151</v>
      </c>
      <c r="E112" s="127"/>
      <c r="F112" s="127" t="s">
        <v>196</v>
      </c>
      <c r="H112" s="128"/>
      <c r="L112" s="125"/>
      <c r="M112" s="129"/>
      <c r="T112" s="130"/>
      <c r="AT112" s="128" t="s">
        <v>151</v>
      </c>
      <c r="AU112" s="128" t="s">
        <v>81</v>
      </c>
      <c r="AV112" s="128" t="s">
        <v>21</v>
      </c>
      <c r="AW112" s="128" t="s">
        <v>109</v>
      </c>
      <c r="AX112" s="128" t="s">
        <v>72</v>
      </c>
      <c r="AY112" s="128" t="s">
        <v>142</v>
      </c>
    </row>
    <row r="113" spans="2:51" s="6" customFormat="1" ht="15.75" customHeight="1">
      <c r="B113" s="125"/>
      <c r="D113" s="132" t="s">
        <v>151</v>
      </c>
      <c r="E113" s="128"/>
      <c r="F113" s="127" t="s">
        <v>197</v>
      </c>
      <c r="H113" s="128"/>
      <c r="L113" s="125"/>
      <c r="M113" s="129"/>
      <c r="T113" s="130"/>
      <c r="AT113" s="128" t="s">
        <v>151</v>
      </c>
      <c r="AU113" s="128" t="s">
        <v>81</v>
      </c>
      <c r="AV113" s="128" t="s">
        <v>21</v>
      </c>
      <c r="AW113" s="128" t="s">
        <v>109</v>
      </c>
      <c r="AX113" s="128" t="s">
        <v>72</v>
      </c>
      <c r="AY113" s="128" t="s">
        <v>142</v>
      </c>
    </row>
    <row r="114" spans="2:51" s="6" customFormat="1" ht="15.75" customHeight="1">
      <c r="B114" s="131"/>
      <c r="D114" s="132" t="s">
        <v>151</v>
      </c>
      <c r="E114" s="133"/>
      <c r="F114" s="134" t="s">
        <v>198</v>
      </c>
      <c r="H114" s="135">
        <v>356.741</v>
      </c>
      <c r="L114" s="131"/>
      <c r="M114" s="136"/>
      <c r="T114" s="137"/>
      <c r="AT114" s="133" t="s">
        <v>151</v>
      </c>
      <c r="AU114" s="133" t="s">
        <v>81</v>
      </c>
      <c r="AV114" s="133" t="s">
        <v>81</v>
      </c>
      <c r="AW114" s="133" t="s">
        <v>109</v>
      </c>
      <c r="AX114" s="133" t="s">
        <v>72</v>
      </c>
      <c r="AY114" s="133" t="s">
        <v>142</v>
      </c>
    </row>
    <row r="115" spans="2:51" s="6" customFormat="1" ht="15.75" customHeight="1">
      <c r="B115" s="125"/>
      <c r="D115" s="132" t="s">
        <v>151</v>
      </c>
      <c r="E115" s="128"/>
      <c r="F115" s="127" t="s">
        <v>199</v>
      </c>
      <c r="H115" s="128"/>
      <c r="L115" s="125"/>
      <c r="M115" s="129"/>
      <c r="T115" s="130"/>
      <c r="AT115" s="128" t="s">
        <v>151</v>
      </c>
      <c r="AU115" s="128" t="s">
        <v>81</v>
      </c>
      <c r="AV115" s="128" t="s">
        <v>21</v>
      </c>
      <c r="AW115" s="128" t="s">
        <v>109</v>
      </c>
      <c r="AX115" s="128" t="s">
        <v>72</v>
      </c>
      <c r="AY115" s="128" t="s">
        <v>142</v>
      </c>
    </row>
    <row r="116" spans="2:51" s="6" customFormat="1" ht="15.75" customHeight="1">
      <c r="B116" s="131"/>
      <c r="D116" s="132" t="s">
        <v>151</v>
      </c>
      <c r="E116" s="133"/>
      <c r="F116" s="134" t="s">
        <v>200</v>
      </c>
      <c r="H116" s="135">
        <v>7.8</v>
      </c>
      <c r="L116" s="131"/>
      <c r="M116" s="136"/>
      <c r="T116" s="137"/>
      <c r="AT116" s="133" t="s">
        <v>151</v>
      </c>
      <c r="AU116" s="133" t="s">
        <v>81</v>
      </c>
      <c r="AV116" s="133" t="s">
        <v>81</v>
      </c>
      <c r="AW116" s="133" t="s">
        <v>109</v>
      </c>
      <c r="AX116" s="133" t="s">
        <v>72</v>
      </c>
      <c r="AY116" s="133" t="s">
        <v>142</v>
      </c>
    </row>
    <row r="117" spans="2:51" s="6" customFormat="1" ht="15.75" customHeight="1">
      <c r="B117" s="131"/>
      <c r="D117" s="132" t="s">
        <v>151</v>
      </c>
      <c r="E117" s="133"/>
      <c r="F117" s="134" t="s">
        <v>201</v>
      </c>
      <c r="H117" s="135">
        <v>81.536</v>
      </c>
      <c r="L117" s="131"/>
      <c r="M117" s="136"/>
      <c r="T117" s="137"/>
      <c r="AT117" s="133" t="s">
        <v>151</v>
      </c>
      <c r="AU117" s="133" t="s">
        <v>81</v>
      </c>
      <c r="AV117" s="133" t="s">
        <v>81</v>
      </c>
      <c r="AW117" s="133" t="s">
        <v>109</v>
      </c>
      <c r="AX117" s="133" t="s">
        <v>72</v>
      </c>
      <c r="AY117" s="133" t="s">
        <v>142</v>
      </c>
    </row>
    <row r="118" spans="2:51" s="6" customFormat="1" ht="15.75" customHeight="1">
      <c r="B118" s="131"/>
      <c r="D118" s="132" t="s">
        <v>151</v>
      </c>
      <c r="E118" s="133"/>
      <c r="F118" s="134" t="s">
        <v>202</v>
      </c>
      <c r="H118" s="135">
        <v>96.2</v>
      </c>
      <c r="L118" s="131"/>
      <c r="M118" s="136"/>
      <c r="T118" s="137"/>
      <c r="AT118" s="133" t="s">
        <v>151</v>
      </c>
      <c r="AU118" s="133" t="s">
        <v>81</v>
      </c>
      <c r="AV118" s="133" t="s">
        <v>81</v>
      </c>
      <c r="AW118" s="133" t="s">
        <v>109</v>
      </c>
      <c r="AX118" s="133" t="s">
        <v>72</v>
      </c>
      <c r="AY118" s="133" t="s">
        <v>142</v>
      </c>
    </row>
    <row r="119" spans="2:51" s="6" customFormat="1" ht="15.75" customHeight="1">
      <c r="B119" s="125"/>
      <c r="D119" s="132" t="s">
        <v>151</v>
      </c>
      <c r="E119" s="128"/>
      <c r="F119" s="127" t="s">
        <v>203</v>
      </c>
      <c r="H119" s="128"/>
      <c r="L119" s="125"/>
      <c r="M119" s="129"/>
      <c r="T119" s="130"/>
      <c r="AT119" s="128" t="s">
        <v>151</v>
      </c>
      <c r="AU119" s="128" t="s">
        <v>81</v>
      </c>
      <c r="AV119" s="128" t="s">
        <v>21</v>
      </c>
      <c r="AW119" s="128" t="s">
        <v>109</v>
      </c>
      <c r="AX119" s="128" t="s">
        <v>72</v>
      </c>
      <c r="AY119" s="128" t="s">
        <v>142</v>
      </c>
    </row>
    <row r="120" spans="2:51" s="6" customFormat="1" ht="15.75" customHeight="1">
      <c r="B120" s="131"/>
      <c r="D120" s="132" t="s">
        <v>151</v>
      </c>
      <c r="E120" s="133"/>
      <c r="F120" s="134" t="s">
        <v>204</v>
      </c>
      <c r="H120" s="135">
        <v>65.021</v>
      </c>
      <c r="L120" s="131"/>
      <c r="M120" s="136"/>
      <c r="T120" s="137"/>
      <c r="AT120" s="133" t="s">
        <v>151</v>
      </c>
      <c r="AU120" s="133" t="s">
        <v>81</v>
      </c>
      <c r="AV120" s="133" t="s">
        <v>81</v>
      </c>
      <c r="AW120" s="133" t="s">
        <v>109</v>
      </c>
      <c r="AX120" s="133" t="s">
        <v>72</v>
      </c>
      <c r="AY120" s="133" t="s">
        <v>142</v>
      </c>
    </row>
    <row r="121" spans="2:51" s="6" customFormat="1" ht="15.75" customHeight="1">
      <c r="B121" s="125"/>
      <c r="D121" s="132" t="s">
        <v>151</v>
      </c>
      <c r="E121" s="128"/>
      <c r="F121" s="127" t="s">
        <v>205</v>
      </c>
      <c r="H121" s="128"/>
      <c r="L121" s="125"/>
      <c r="M121" s="129"/>
      <c r="T121" s="130"/>
      <c r="AT121" s="128" t="s">
        <v>151</v>
      </c>
      <c r="AU121" s="128" t="s">
        <v>81</v>
      </c>
      <c r="AV121" s="128" t="s">
        <v>21</v>
      </c>
      <c r="AW121" s="128" t="s">
        <v>109</v>
      </c>
      <c r="AX121" s="128" t="s">
        <v>72</v>
      </c>
      <c r="AY121" s="128" t="s">
        <v>142</v>
      </c>
    </row>
    <row r="122" spans="2:51" s="6" customFormat="1" ht="15.75" customHeight="1">
      <c r="B122" s="131"/>
      <c r="D122" s="132" t="s">
        <v>151</v>
      </c>
      <c r="E122" s="133"/>
      <c r="F122" s="134" t="s">
        <v>206</v>
      </c>
      <c r="H122" s="135">
        <v>71.28</v>
      </c>
      <c r="L122" s="131"/>
      <c r="M122" s="136"/>
      <c r="T122" s="137"/>
      <c r="AT122" s="133" t="s">
        <v>151</v>
      </c>
      <c r="AU122" s="133" t="s">
        <v>81</v>
      </c>
      <c r="AV122" s="133" t="s">
        <v>81</v>
      </c>
      <c r="AW122" s="133" t="s">
        <v>109</v>
      </c>
      <c r="AX122" s="133" t="s">
        <v>72</v>
      </c>
      <c r="AY122" s="133" t="s">
        <v>142</v>
      </c>
    </row>
    <row r="123" spans="2:51" s="6" customFormat="1" ht="15.75" customHeight="1">
      <c r="B123" s="131"/>
      <c r="D123" s="132" t="s">
        <v>151</v>
      </c>
      <c r="E123" s="133"/>
      <c r="F123" s="134" t="s">
        <v>207</v>
      </c>
      <c r="H123" s="135">
        <v>297.274</v>
      </c>
      <c r="L123" s="131"/>
      <c r="M123" s="136"/>
      <c r="T123" s="137"/>
      <c r="AT123" s="133" t="s">
        <v>151</v>
      </c>
      <c r="AU123" s="133" t="s">
        <v>81</v>
      </c>
      <c r="AV123" s="133" t="s">
        <v>81</v>
      </c>
      <c r="AW123" s="133" t="s">
        <v>109</v>
      </c>
      <c r="AX123" s="133" t="s">
        <v>72</v>
      </c>
      <c r="AY123" s="133" t="s">
        <v>142</v>
      </c>
    </row>
    <row r="124" spans="2:51" s="6" customFormat="1" ht="15.75" customHeight="1">
      <c r="B124" s="131"/>
      <c r="D124" s="132" t="s">
        <v>151</v>
      </c>
      <c r="E124" s="133"/>
      <c r="F124" s="134" t="s">
        <v>208</v>
      </c>
      <c r="H124" s="135">
        <v>6.24</v>
      </c>
      <c r="L124" s="131"/>
      <c r="M124" s="136"/>
      <c r="T124" s="137"/>
      <c r="AT124" s="133" t="s">
        <v>151</v>
      </c>
      <c r="AU124" s="133" t="s">
        <v>81</v>
      </c>
      <c r="AV124" s="133" t="s">
        <v>81</v>
      </c>
      <c r="AW124" s="133" t="s">
        <v>109</v>
      </c>
      <c r="AX124" s="133" t="s">
        <v>72</v>
      </c>
      <c r="AY124" s="133" t="s">
        <v>142</v>
      </c>
    </row>
    <row r="125" spans="2:51" s="6" customFormat="1" ht="15.75" customHeight="1">
      <c r="B125" s="144"/>
      <c r="D125" s="132" t="s">
        <v>151</v>
      </c>
      <c r="E125" s="145" t="s">
        <v>89</v>
      </c>
      <c r="F125" s="146" t="s">
        <v>209</v>
      </c>
      <c r="H125" s="147">
        <v>982.092</v>
      </c>
      <c r="L125" s="144"/>
      <c r="M125" s="148"/>
      <c r="T125" s="149"/>
      <c r="AT125" s="145" t="s">
        <v>151</v>
      </c>
      <c r="AU125" s="145" t="s">
        <v>81</v>
      </c>
      <c r="AV125" s="145" t="s">
        <v>157</v>
      </c>
      <c r="AW125" s="145" t="s">
        <v>109</v>
      </c>
      <c r="AX125" s="145" t="s">
        <v>72</v>
      </c>
      <c r="AY125" s="145" t="s">
        <v>142</v>
      </c>
    </row>
    <row r="126" spans="2:51" s="6" customFormat="1" ht="15.75" customHeight="1">
      <c r="B126" s="125"/>
      <c r="D126" s="132" t="s">
        <v>151</v>
      </c>
      <c r="E126" s="128"/>
      <c r="F126" s="127" t="s">
        <v>210</v>
      </c>
      <c r="H126" s="128"/>
      <c r="L126" s="125"/>
      <c r="M126" s="129"/>
      <c r="T126" s="130"/>
      <c r="AT126" s="128" t="s">
        <v>151</v>
      </c>
      <c r="AU126" s="128" t="s">
        <v>81</v>
      </c>
      <c r="AV126" s="128" t="s">
        <v>21</v>
      </c>
      <c r="AW126" s="128" t="s">
        <v>109</v>
      </c>
      <c r="AX126" s="128" t="s">
        <v>72</v>
      </c>
      <c r="AY126" s="128" t="s">
        <v>142</v>
      </c>
    </row>
    <row r="127" spans="2:51" s="6" customFormat="1" ht="15.75" customHeight="1">
      <c r="B127" s="131"/>
      <c r="D127" s="132" t="s">
        <v>151</v>
      </c>
      <c r="E127" s="133" t="s">
        <v>91</v>
      </c>
      <c r="F127" s="134" t="s">
        <v>211</v>
      </c>
      <c r="H127" s="135">
        <v>32.4</v>
      </c>
      <c r="L127" s="131"/>
      <c r="M127" s="136"/>
      <c r="T127" s="137"/>
      <c r="AT127" s="133" t="s">
        <v>151</v>
      </c>
      <c r="AU127" s="133" t="s">
        <v>81</v>
      </c>
      <c r="AV127" s="133" t="s">
        <v>81</v>
      </c>
      <c r="AW127" s="133" t="s">
        <v>109</v>
      </c>
      <c r="AX127" s="133" t="s">
        <v>72</v>
      </c>
      <c r="AY127" s="133" t="s">
        <v>142</v>
      </c>
    </row>
    <row r="128" spans="2:51" s="6" customFormat="1" ht="15.75" customHeight="1">
      <c r="B128" s="125"/>
      <c r="D128" s="132" t="s">
        <v>151</v>
      </c>
      <c r="E128" s="128"/>
      <c r="F128" s="127" t="s">
        <v>212</v>
      </c>
      <c r="H128" s="128"/>
      <c r="L128" s="125"/>
      <c r="M128" s="129"/>
      <c r="T128" s="130"/>
      <c r="AT128" s="128" t="s">
        <v>151</v>
      </c>
      <c r="AU128" s="128" t="s">
        <v>81</v>
      </c>
      <c r="AV128" s="128" t="s">
        <v>21</v>
      </c>
      <c r="AW128" s="128" t="s">
        <v>109</v>
      </c>
      <c r="AX128" s="128" t="s">
        <v>72</v>
      </c>
      <c r="AY128" s="128" t="s">
        <v>142</v>
      </c>
    </row>
    <row r="129" spans="2:51" s="6" customFormat="1" ht="15.75" customHeight="1">
      <c r="B129" s="131"/>
      <c r="D129" s="132" t="s">
        <v>151</v>
      </c>
      <c r="E129" s="133" t="s">
        <v>87</v>
      </c>
      <c r="F129" s="134" t="s">
        <v>213</v>
      </c>
      <c r="H129" s="135">
        <v>3.6</v>
      </c>
      <c r="L129" s="131"/>
      <c r="M129" s="136"/>
      <c r="T129" s="137"/>
      <c r="AT129" s="133" t="s">
        <v>151</v>
      </c>
      <c r="AU129" s="133" t="s">
        <v>81</v>
      </c>
      <c r="AV129" s="133" t="s">
        <v>81</v>
      </c>
      <c r="AW129" s="133" t="s">
        <v>109</v>
      </c>
      <c r="AX129" s="133" t="s">
        <v>72</v>
      </c>
      <c r="AY129" s="133" t="s">
        <v>142</v>
      </c>
    </row>
    <row r="130" spans="2:51" s="6" customFormat="1" ht="15.75" customHeight="1">
      <c r="B130" s="125"/>
      <c r="D130" s="132" t="s">
        <v>151</v>
      </c>
      <c r="E130" s="128"/>
      <c r="F130" s="127" t="s">
        <v>214</v>
      </c>
      <c r="H130" s="128"/>
      <c r="L130" s="125"/>
      <c r="M130" s="129"/>
      <c r="T130" s="130"/>
      <c r="AT130" s="128" t="s">
        <v>151</v>
      </c>
      <c r="AU130" s="128" t="s">
        <v>81</v>
      </c>
      <c r="AV130" s="128" t="s">
        <v>21</v>
      </c>
      <c r="AW130" s="128" t="s">
        <v>109</v>
      </c>
      <c r="AX130" s="128" t="s">
        <v>72</v>
      </c>
      <c r="AY130" s="128" t="s">
        <v>142</v>
      </c>
    </row>
    <row r="131" spans="2:51" s="6" customFormat="1" ht="15.75" customHeight="1">
      <c r="B131" s="131"/>
      <c r="D131" s="132" t="s">
        <v>151</v>
      </c>
      <c r="E131" s="133" t="s">
        <v>93</v>
      </c>
      <c r="F131" s="134" t="s">
        <v>215</v>
      </c>
      <c r="H131" s="135">
        <v>1.5</v>
      </c>
      <c r="L131" s="131"/>
      <c r="M131" s="136"/>
      <c r="T131" s="137"/>
      <c r="AT131" s="133" t="s">
        <v>151</v>
      </c>
      <c r="AU131" s="133" t="s">
        <v>81</v>
      </c>
      <c r="AV131" s="133" t="s">
        <v>81</v>
      </c>
      <c r="AW131" s="133" t="s">
        <v>109</v>
      </c>
      <c r="AX131" s="133" t="s">
        <v>72</v>
      </c>
      <c r="AY131" s="133" t="s">
        <v>142</v>
      </c>
    </row>
    <row r="132" spans="2:51" s="6" customFormat="1" ht="15.75" customHeight="1">
      <c r="B132" s="125"/>
      <c r="D132" s="132" t="s">
        <v>151</v>
      </c>
      <c r="E132" s="128"/>
      <c r="F132" s="127" t="s">
        <v>216</v>
      </c>
      <c r="H132" s="128"/>
      <c r="L132" s="125"/>
      <c r="M132" s="129"/>
      <c r="T132" s="130"/>
      <c r="AT132" s="128" t="s">
        <v>151</v>
      </c>
      <c r="AU132" s="128" t="s">
        <v>81</v>
      </c>
      <c r="AV132" s="128" t="s">
        <v>21</v>
      </c>
      <c r="AW132" s="128" t="s">
        <v>109</v>
      </c>
      <c r="AX132" s="128" t="s">
        <v>72</v>
      </c>
      <c r="AY132" s="128" t="s">
        <v>142</v>
      </c>
    </row>
    <row r="133" spans="2:51" s="6" customFormat="1" ht="15.75" customHeight="1">
      <c r="B133" s="131"/>
      <c r="D133" s="132" t="s">
        <v>151</v>
      </c>
      <c r="E133" s="133" t="s">
        <v>82</v>
      </c>
      <c r="F133" s="134" t="s">
        <v>217</v>
      </c>
      <c r="H133" s="135">
        <v>8</v>
      </c>
      <c r="L133" s="131"/>
      <c r="M133" s="136"/>
      <c r="T133" s="137"/>
      <c r="AT133" s="133" t="s">
        <v>151</v>
      </c>
      <c r="AU133" s="133" t="s">
        <v>81</v>
      </c>
      <c r="AV133" s="133" t="s">
        <v>81</v>
      </c>
      <c r="AW133" s="133" t="s">
        <v>109</v>
      </c>
      <c r="AX133" s="133" t="s">
        <v>72</v>
      </c>
      <c r="AY133" s="133" t="s">
        <v>142</v>
      </c>
    </row>
    <row r="134" spans="2:51" s="6" customFormat="1" ht="15.75" customHeight="1">
      <c r="B134" s="131"/>
      <c r="D134" s="132" t="s">
        <v>151</v>
      </c>
      <c r="E134" s="133"/>
      <c r="F134" s="134" t="s">
        <v>218</v>
      </c>
      <c r="H134" s="135">
        <v>-195.86</v>
      </c>
      <c r="L134" s="131"/>
      <c r="M134" s="136"/>
      <c r="T134" s="137"/>
      <c r="AT134" s="133" t="s">
        <v>151</v>
      </c>
      <c r="AU134" s="133" t="s">
        <v>81</v>
      </c>
      <c r="AV134" s="133" t="s">
        <v>81</v>
      </c>
      <c r="AW134" s="133" t="s">
        <v>109</v>
      </c>
      <c r="AX134" s="133" t="s">
        <v>72</v>
      </c>
      <c r="AY134" s="133" t="s">
        <v>142</v>
      </c>
    </row>
    <row r="135" spans="2:51" s="6" customFormat="1" ht="15.75" customHeight="1">
      <c r="B135" s="138"/>
      <c r="D135" s="132" t="s">
        <v>151</v>
      </c>
      <c r="E135" s="139" t="s">
        <v>85</v>
      </c>
      <c r="F135" s="140" t="s">
        <v>165</v>
      </c>
      <c r="H135" s="141">
        <v>831.732</v>
      </c>
      <c r="L135" s="138"/>
      <c r="M135" s="142"/>
      <c r="T135" s="143"/>
      <c r="AT135" s="139" t="s">
        <v>151</v>
      </c>
      <c r="AU135" s="139" t="s">
        <v>81</v>
      </c>
      <c r="AV135" s="139" t="s">
        <v>149</v>
      </c>
      <c r="AW135" s="139" t="s">
        <v>109</v>
      </c>
      <c r="AX135" s="139" t="s">
        <v>21</v>
      </c>
      <c r="AY135" s="139" t="s">
        <v>142</v>
      </c>
    </row>
    <row r="136" spans="2:65" s="6" customFormat="1" ht="15.75" customHeight="1">
      <c r="B136" s="22"/>
      <c r="C136" s="113" t="s">
        <v>26</v>
      </c>
      <c r="D136" s="113" t="s">
        <v>144</v>
      </c>
      <c r="E136" s="114" t="s">
        <v>219</v>
      </c>
      <c r="F136" s="115" t="s">
        <v>220</v>
      </c>
      <c r="G136" s="116" t="s">
        <v>188</v>
      </c>
      <c r="H136" s="117">
        <v>249.52</v>
      </c>
      <c r="I136" s="118"/>
      <c r="J136" s="119">
        <f>ROUND($I$136*$H$136,2)</f>
        <v>0</v>
      </c>
      <c r="K136" s="115" t="s">
        <v>148</v>
      </c>
      <c r="L136" s="22"/>
      <c r="M136" s="120"/>
      <c r="N136" s="121" t="s">
        <v>43</v>
      </c>
      <c r="Q136" s="122">
        <v>0</v>
      </c>
      <c r="R136" s="122">
        <f>$Q$136*$H$136</f>
        <v>0</v>
      </c>
      <c r="S136" s="122">
        <v>0</v>
      </c>
      <c r="T136" s="123">
        <f>$S$136*$H$136</f>
        <v>0</v>
      </c>
      <c r="AR136" s="71" t="s">
        <v>149</v>
      </c>
      <c r="AT136" s="71" t="s">
        <v>144</v>
      </c>
      <c r="AU136" s="71" t="s">
        <v>81</v>
      </c>
      <c r="AY136" s="6" t="s">
        <v>142</v>
      </c>
      <c r="BE136" s="124">
        <f>IF($N$136="základní",$J$136,0)</f>
        <v>0</v>
      </c>
      <c r="BF136" s="124">
        <f>IF($N$136="snížená",$J$136,0)</f>
        <v>0</v>
      </c>
      <c r="BG136" s="124">
        <f>IF($N$136="zákl. přenesená",$J$136,0)</f>
        <v>0</v>
      </c>
      <c r="BH136" s="124">
        <f>IF($N$136="sníž. přenesená",$J$136,0)</f>
        <v>0</v>
      </c>
      <c r="BI136" s="124">
        <f>IF($N$136="nulová",$J$136,0)</f>
        <v>0</v>
      </c>
      <c r="BJ136" s="71" t="s">
        <v>21</v>
      </c>
      <c r="BK136" s="124">
        <f>ROUND($I$136*$H$136,2)</f>
        <v>0</v>
      </c>
      <c r="BL136" s="71" t="s">
        <v>149</v>
      </c>
      <c r="BM136" s="71" t="s">
        <v>221</v>
      </c>
    </row>
    <row r="137" spans="2:51" s="6" customFormat="1" ht="15.75" customHeight="1">
      <c r="B137" s="131"/>
      <c r="D137" s="126" t="s">
        <v>151</v>
      </c>
      <c r="E137" s="134"/>
      <c r="F137" s="134" t="s">
        <v>222</v>
      </c>
      <c r="H137" s="135">
        <v>249.52</v>
      </c>
      <c r="L137" s="131"/>
      <c r="M137" s="136"/>
      <c r="T137" s="137"/>
      <c r="AT137" s="133" t="s">
        <v>151</v>
      </c>
      <c r="AU137" s="133" t="s">
        <v>81</v>
      </c>
      <c r="AV137" s="133" t="s">
        <v>81</v>
      </c>
      <c r="AW137" s="133" t="s">
        <v>109</v>
      </c>
      <c r="AX137" s="133" t="s">
        <v>21</v>
      </c>
      <c r="AY137" s="133" t="s">
        <v>142</v>
      </c>
    </row>
    <row r="138" spans="2:65" s="6" customFormat="1" ht="15.75" customHeight="1">
      <c r="B138" s="22"/>
      <c r="C138" s="113" t="s">
        <v>223</v>
      </c>
      <c r="D138" s="113" t="s">
        <v>144</v>
      </c>
      <c r="E138" s="114" t="s">
        <v>224</v>
      </c>
      <c r="F138" s="115" t="s">
        <v>225</v>
      </c>
      <c r="G138" s="116" t="s">
        <v>173</v>
      </c>
      <c r="H138" s="117">
        <v>19</v>
      </c>
      <c r="I138" s="118"/>
      <c r="J138" s="119">
        <f>ROUND($I$138*$H$138,2)</f>
        <v>0</v>
      </c>
      <c r="K138" s="115" t="s">
        <v>148</v>
      </c>
      <c r="L138" s="22"/>
      <c r="M138" s="120"/>
      <c r="N138" s="121" t="s">
        <v>43</v>
      </c>
      <c r="Q138" s="122">
        <v>0</v>
      </c>
      <c r="R138" s="122">
        <f>$Q$138*$H$138</f>
        <v>0</v>
      </c>
      <c r="S138" s="122">
        <v>0</v>
      </c>
      <c r="T138" s="123">
        <f>$S$138*$H$138</f>
        <v>0</v>
      </c>
      <c r="AR138" s="71" t="s">
        <v>149</v>
      </c>
      <c r="AT138" s="71" t="s">
        <v>144</v>
      </c>
      <c r="AU138" s="71" t="s">
        <v>81</v>
      </c>
      <c r="AY138" s="6" t="s">
        <v>142</v>
      </c>
      <c r="BE138" s="124">
        <f>IF($N$138="základní",$J$138,0)</f>
        <v>0</v>
      </c>
      <c r="BF138" s="124">
        <f>IF($N$138="snížená",$J$138,0)</f>
        <v>0</v>
      </c>
      <c r="BG138" s="124">
        <f>IF($N$138="zákl. přenesená",$J$138,0)</f>
        <v>0</v>
      </c>
      <c r="BH138" s="124">
        <f>IF($N$138="sníž. přenesená",$J$138,0)</f>
        <v>0</v>
      </c>
      <c r="BI138" s="124">
        <f>IF($N$138="nulová",$J$138,0)</f>
        <v>0</v>
      </c>
      <c r="BJ138" s="71" t="s">
        <v>21</v>
      </c>
      <c r="BK138" s="124">
        <f>ROUND($I$138*$H$138,2)</f>
        <v>0</v>
      </c>
      <c r="BL138" s="71" t="s">
        <v>149</v>
      </c>
      <c r="BM138" s="71" t="s">
        <v>226</v>
      </c>
    </row>
    <row r="139" spans="2:65" s="6" customFormat="1" ht="15.75" customHeight="1">
      <c r="B139" s="22"/>
      <c r="C139" s="150" t="s">
        <v>227</v>
      </c>
      <c r="D139" s="150" t="s">
        <v>228</v>
      </c>
      <c r="E139" s="151" t="s">
        <v>229</v>
      </c>
      <c r="F139" s="152" t="s">
        <v>230</v>
      </c>
      <c r="G139" s="150" t="s">
        <v>173</v>
      </c>
      <c r="H139" s="153">
        <v>19</v>
      </c>
      <c r="I139" s="154"/>
      <c r="J139" s="155">
        <f>ROUND($I$139*$H$139,2)</f>
        <v>0</v>
      </c>
      <c r="K139" s="152" t="s">
        <v>148</v>
      </c>
      <c r="L139" s="156"/>
      <c r="M139" s="157"/>
      <c r="N139" s="158" t="s">
        <v>43</v>
      </c>
      <c r="Q139" s="122">
        <v>0.00663</v>
      </c>
      <c r="R139" s="122">
        <f>$Q$139*$H$139</f>
        <v>0.12597</v>
      </c>
      <c r="S139" s="122">
        <v>0</v>
      </c>
      <c r="T139" s="123">
        <f>$S$139*$H$139</f>
        <v>0</v>
      </c>
      <c r="AR139" s="71" t="s">
        <v>83</v>
      </c>
      <c r="AT139" s="71" t="s">
        <v>228</v>
      </c>
      <c r="AU139" s="71" t="s">
        <v>81</v>
      </c>
      <c r="AY139" s="71" t="s">
        <v>142</v>
      </c>
      <c r="BE139" s="124">
        <f>IF($N$139="základní",$J$139,0)</f>
        <v>0</v>
      </c>
      <c r="BF139" s="124">
        <f>IF($N$139="snížená",$J$139,0)</f>
        <v>0</v>
      </c>
      <c r="BG139" s="124">
        <f>IF($N$139="zákl. přenesená",$J$139,0)</f>
        <v>0</v>
      </c>
      <c r="BH139" s="124">
        <f>IF($N$139="sníž. přenesená",$J$139,0)</f>
        <v>0</v>
      </c>
      <c r="BI139" s="124">
        <f>IF($N$139="nulová",$J$139,0)</f>
        <v>0</v>
      </c>
      <c r="BJ139" s="71" t="s">
        <v>21</v>
      </c>
      <c r="BK139" s="124">
        <f>ROUND($I$139*$H$139,2)</f>
        <v>0</v>
      </c>
      <c r="BL139" s="71" t="s">
        <v>149</v>
      </c>
      <c r="BM139" s="71" t="s">
        <v>231</v>
      </c>
    </row>
    <row r="140" spans="2:65" s="6" customFormat="1" ht="15.75" customHeight="1">
      <c r="B140" s="22"/>
      <c r="C140" s="116" t="s">
        <v>232</v>
      </c>
      <c r="D140" s="116" t="s">
        <v>144</v>
      </c>
      <c r="E140" s="114" t="s">
        <v>233</v>
      </c>
      <c r="F140" s="115" t="s">
        <v>234</v>
      </c>
      <c r="G140" s="116" t="s">
        <v>147</v>
      </c>
      <c r="H140" s="117">
        <v>2578.028</v>
      </c>
      <c r="I140" s="118"/>
      <c r="J140" s="119">
        <f>ROUND($I$140*$H$140,2)</f>
        <v>0</v>
      </c>
      <c r="K140" s="115" t="s">
        <v>148</v>
      </c>
      <c r="L140" s="22"/>
      <c r="M140" s="120"/>
      <c r="N140" s="121" t="s">
        <v>43</v>
      </c>
      <c r="Q140" s="122">
        <v>0.00084</v>
      </c>
      <c r="R140" s="122">
        <f>$Q$140*$H$140</f>
        <v>2.16554352</v>
      </c>
      <c r="S140" s="122">
        <v>0</v>
      </c>
      <c r="T140" s="123">
        <f>$S$140*$H$140</f>
        <v>0</v>
      </c>
      <c r="AR140" s="71" t="s">
        <v>149</v>
      </c>
      <c r="AT140" s="71" t="s">
        <v>144</v>
      </c>
      <c r="AU140" s="71" t="s">
        <v>81</v>
      </c>
      <c r="AY140" s="71" t="s">
        <v>142</v>
      </c>
      <c r="BE140" s="124">
        <f>IF($N$140="základní",$J$140,0)</f>
        <v>0</v>
      </c>
      <c r="BF140" s="124">
        <f>IF($N$140="snížená",$J$140,0)</f>
        <v>0</v>
      </c>
      <c r="BG140" s="124">
        <f>IF($N$140="zákl. přenesená",$J$140,0)</f>
        <v>0</v>
      </c>
      <c r="BH140" s="124">
        <f>IF($N$140="sníž. přenesená",$J$140,0)</f>
        <v>0</v>
      </c>
      <c r="BI140" s="124">
        <f>IF($N$140="nulová",$J$140,0)</f>
        <v>0</v>
      </c>
      <c r="BJ140" s="71" t="s">
        <v>21</v>
      </c>
      <c r="BK140" s="124">
        <f>ROUND($I$140*$H$140,2)</f>
        <v>0</v>
      </c>
      <c r="BL140" s="71" t="s">
        <v>149</v>
      </c>
      <c r="BM140" s="71" t="s">
        <v>235</v>
      </c>
    </row>
    <row r="141" spans="2:51" s="6" customFormat="1" ht="15.75" customHeight="1">
      <c r="B141" s="125"/>
      <c r="D141" s="126" t="s">
        <v>151</v>
      </c>
      <c r="E141" s="127"/>
      <c r="F141" s="127" t="s">
        <v>236</v>
      </c>
      <c r="H141" s="128"/>
      <c r="L141" s="125"/>
      <c r="M141" s="129"/>
      <c r="T141" s="130"/>
      <c r="AT141" s="128" t="s">
        <v>151</v>
      </c>
      <c r="AU141" s="128" t="s">
        <v>81</v>
      </c>
      <c r="AV141" s="128" t="s">
        <v>21</v>
      </c>
      <c r="AW141" s="128" t="s">
        <v>109</v>
      </c>
      <c r="AX141" s="128" t="s">
        <v>72</v>
      </c>
      <c r="AY141" s="128" t="s">
        <v>142</v>
      </c>
    </row>
    <row r="142" spans="2:51" s="6" customFormat="1" ht="15.75" customHeight="1">
      <c r="B142" s="125"/>
      <c r="D142" s="132" t="s">
        <v>151</v>
      </c>
      <c r="E142" s="128"/>
      <c r="F142" s="127" t="s">
        <v>197</v>
      </c>
      <c r="H142" s="128"/>
      <c r="L142" s="125"/>
      <c r="M142" s="129"/>
      <c r="T142" s="130"/>
      <c r="AT142" s="128" t="s">
        <v>151</v>
      </c>
      <c r="AU142" s="128" t="s">
        <v>81</v>
      </c>
      <c r="AV142" s="128" t="s">
        <v>21</v>
      </c>
      <c r="AW142" s="128" t="s">
        <v>109</v>
      </c>
      <c r="AX142" s="128" t="s">
        <v>72</v>
      </c>
      <c r="AY142" s="128" t="s">
        <v>142</v>
      </c>
    </row>
    <row r="143" spans="2:51" s="6" customFormat="1" ht="15.75" customHeight="1">
      <c r="B143" s="131"/>
      <c r="D143" s="132" t="s">
        <v>151</v>
      </c>
      <c r="E143" s="133"/>
      <c r="F143" s="134" t="s">
        <v>237</v>
      </c>
      <c r="H143" s="135">
        <v>891.852</v>
      </c>
      <c r="L143" s="131"/>
      <c r="M143" s="136"/>
      <c r="T143" s="137"/>
      <c r="AT143" s="133" t="s">
        <v>151</v>
      </c>
      <c r="AU143" s="133" t="s">
        <v>81</v>
      </c>
      <c r="AV143" s="133" t="s">
        <v>81</v>
      </c>
      <c r="AW143" s="133" t="s">
        <v>109</v>
      </c>
      <c r="AX143" s="133" t="s">
        <v>72</v>
      </c>
      <c r="AY143" s="133" t="s">
        <v>142</v>
      </c>
    </row>
    <row r="144" spans="2:51" s="6" customFormat="1" ht="15.75" customHeight="1">
      <c r="B144" s="125"/>
      <c r="D144" s="132" t="s">
        <v>151</v>
      </c>
      <c r="E144" s="128"/>
      <c r="F144" s="127" t="s">
        <v>199</v>
      </c>
      <c r="H144" s="128"/>
      <c r="L144" s="125"/>
      <c r="M144" s="129"/>
      <c r="T144" s="130"/>
      <c r="AT144" s="128" t="s">
        <v>151</v>
      </c>
      <c r="AU144" s="128" t="s">
        <v>81</v>
      </c>
      <c r="AV144" s="128" t="s">
        <v>21</v>
      </c>
      <c r="AW144" s="128" t="s">
        <v>109</v>
      </c>
      <c r="AX144" s="128" t="s">
        <v>72</v>
      </c>
      <c r="AY144" s="128" t="s">
        <v>142</v>
      </c>
    </row>
    <row r="145" spans="2:51" s="6" customFormat="1" ht="15.75" customHeight="1">
      <c r="B145" s="131"/>
      <c r="D145" s="132" t="s">
        <v>151</v>
      </c>
      <c r="E145" s="133"/>
      <c r="F145" s="134" t="s">
        <v>238</v>
      </c>
      <c r="H145" s="135">
        <v>19.5</v>
      </c>
      <c r="L145" s="131"/>
      <c r="M145" s="136"/>
      <c r="T145" s="137"/>
      <c r="AT145" s="133" t="s">
        <v>151</v>
      </c>
      <c r="AU145" s="133" t="s">
        <v>81</v>
      </c>
      <c r="AV145" s="133" t="s">
        <v>81</v>
      </c>
      <c r="AW145" s="133" t="s">
        <v>109</v>
      </c>
      <c r="AX145" s="133" t="s">
        <v>72</v>
      </c>
      <c r="AY145" s="133" t="s">
        <v>142</v>
      </c>
    </row>
    <row r="146" spans="2:51" s="6" customFormat="1" ht="15.75" customHeight="1">
      <c r="B146" s="131"/>
      <c r="D146" s="132" t="s">
        <v>151</v>
      </c>
      <c r="E146" s="133"/>
      <c r="F146" s="134" t="s">
        <v>239</v>
      </c>
      <c r="H146" s="135">
        <v>203.84</v>
      </c>
      <c r="L146" s="131"/>
      <c r="M146" s="136"/>
      <c r="T146" s="137"/>
      <c r="AT146" s="133" t="s">
        <v>151</v>
      </c>
      <c r="AU146" s="133" t="s">
        <v>81</v>
      </c>
      <c r="AV146" s="133" t="s">
        <v>81</v>
      </c>
      <c r="AW146" s="133" t="s">
        <v>109</v>
      </c>
      <c r="AX146" s="133" t="s">
        <v>72</v>
      </c>
      <c r="AY146" s="133" t="s">
        <v>142</v>
      </c>
    </row>
    <row r="147" spans="2:51" s="6" customFormat="1" ht="15.75" customHeight="1">
      <c r="B147" s="131"/>
      <c r="D147" s="132" t="s">
        <v>151</v>
      </c>
      <c r="E147" s="133"/>
      <c r="F147" s="134" t="s">
        <v>240</v>
      </c>
      <c r="H147" s="135">
        <v>240.5</v>
      </c>
      <c r="L147" s="131"/>
      <c r="M147" s="136"/>
      <c r="T147" s="137"/>
      <c r="AT147" s="133" t="s">
        <v>151</v>
      </c>
      <c r="AU147" s="133" t="s">
        <v>81</v>
      </c>
      <c r="AV147" s="133" t="s">
        <v>81</v>
      </c>
      <c r="AW147" s="133" t="s">
        <v>109</v>
      </c>
      <c r="AX147" s="133" t="s">
        <v>72</v>
      </c>
      <c r="AY147" s="133" t="s">
        <v>142</v>
      </c>
    </row>
    <row r="148" spans="2:51" s="6" customFormat="1" ht="15.75" customHeight="1">
      <c r="B148" s="125"/>
      <c r="D148" s="132" t="s">
        <v>151</v>
      </c>
      <c r="E148" s="128"/>
      <c r="F148" s="127" t="s">
        <v>203</v>
      </c>
      <c r="H148" s="128"/>
      <c r="L148" s="125"/>
      <c r="M148" s="129"/>
      <c r="T148" s="130"/>
      <c r="AT148" s="128" t="s">
        <v>151</v>
      </c>
      <c r="AU148" s="128" t="s">
        <v>81</v>
      </c>
      <c r="AV148" s="128" t="s">
        <v>21</v>
      </c>
      <c r="AW148" s="128" t="s">
        <v>109</v>
      </c>
      <c r="AX148" s="128" t="s">
        <v>72</v>
      </c>
      <c r="AY148" s="128" t="s">
        <v>142</v>
      </c>
    </row>
    <row r="149" spans="2:51" s="6" customFormat="1" ht="15.75" customHeight="1">
      <c r="B149" s="131"/>
      <c r="D149" s="132" t="s">
        <v>151</v>
      </c>
      <c r="E149" s="133"/>
      <c r="F149" s="134" t="s">
        <v>241</v>
      </c>
      <c r="H149" s="135">
        <v>162.552</v>
      </c>
      <c r="L149" s="131"/>
      <c r="M149" s="136"/>
      <c r="T149" s="137"/>
      <c r="AT149" s="133" t="s">
        <v>151</v>
      </c>
      <c r="AU149" s="133" t="s">
        <v>81</v>
      </c>
      <c r="AV149" s="133" t="s">
        <v>81</v>
      </c>
      <c r="AW149" s="133" t="s">
        <v>109</v>
      </c>
      <c r="AX149" s="133" t="s">
        <v>72</v>
      </c>
      <c r="AY149" s="133" t="s">
        <v>142</v>
      </c>
    </row>
    <row r="150" spans="2:51" s="6" customFormat="1" ht="15.75" customHeight="1">
      <c r="B150" s="125"/>
      <c r="D150" s="132" t="s">
        <v>151</v>
      </c>
      <c r="E150" s="128"/>
      <c r="F150" s="127" t="s">
        <v>205</v>
      </c>
      <c r="H150" s="128"/>
      <c r="L150" s="125"/>
      <c r="M150" s="129"/>
      <c r="T150" s="130"/>
      <c r="AT150" s="128" t="s">
        <v>151</v>
      </c>
      <c r="AU150" s="128" t="s">
        <v>81</v>
      </c>
      <c r="AV150" s="128" t="s">
        <v>21</v>
      </c>
      <c r="AW150" s="128" t="s">
        <v>109</v>
      </c>
      <c r="AX150" s="128" t="s">
        <v>72</v>
      </c>
      <c r="AY150" s="128" t="s">
        <v>142</v>
      </c>
    </row>
    <row r="151" spans="2:51" s="6" customFormat="1" ht="15.75" customHeight="1">
      <c r="B151" s="131"/>
      <c r="D151" s="132" t="s">
        <v>151</v>
      </c>
      <c r="E151" s="133"/>
      <c r="F151" s="134" t="s">
        <v>242</v>
      </c>
      <c r="H151" s="135">
        <v>178.2</v>
      </c>
      <c r="L151" s="131"/>
      <c r="M151" s="136"/>
      <c r="T151" s="137"/>
      <c r="AT151" s="133" t="s">
        <v>151</v>
      </c>
      <c r="AU151" s="133" t="s">
        <v>81</v>
      </c>
      <c r="AV151" s="133" t="s">
        <v>81</v>
      </c>
      <c r="AW151" s="133" t="s">
        <v>109</v>
      </c>
      <c r="AX151" s="133" t="s">
        <v>72</v>
      </c>
      <c r="AY151" s="133" t="s">
        <v>142</v>
      </c>
    </row>
    <row r="152" spans="2:51" s="6" customFormat="1" ht="15.75" customHeight="1">
      <c r="B152" s="131"/>
      <c r="D152" s="132" t="s">
        <v>151</v>
      </c>
      <c r="E152" s="133"/>
      <c r="F152" s="134" t="s">
        <v>243</v>
      </c>
      <c r="H152" s="135">
        <v>743.184</v>
      </c>
      <c r="L152" s="131"/>
      <c r="M152" s="136"/>
      <c r="T152" s="137"/>
      <c r="AT152" s="133" t="s">
        <v>151</v>
      </c>
      <c r="AU152" s="133" t="s">
        <v>81</v>
      </c>
      <c r="AV152" s="133" t="s">
        <v>81</v>
      </c>
      <c r="AW152" s="133" t="s">
        <v>109</v>
      </c>
      <c r="AX152" s="133" t="s">
        <v>72</v>
      </c>
      <c r="AY152" s="133" t="s">
        <v>142</v>
      </c>
    </row>
    <row r="153" spans="2:51" s="6" customFormat="1" ht="15.75" customHeight="1">
      <c r="B153" s="131"/>
      <c r="D153" s="132" t="s">
        <v>151</v>
      </c>
      <c r="E153" s="133"/>
      <c r="F153" s="134" t="s">
        <v>244</v>
      </c>
      <c r="H153" s="135">
        <v>15.6</v>
      </c>
      <c r="L153" s="131"/>
      <c r="M153" s="136"/>
      <c r="T153" s="137"/>
      <c r="AT153" s="133" t="s">
        <v>151</v>
      </c>
      <c r="AU153" s="133" t="s">
        <v>81</v>
      </c>
      <c r="AV153" s="133" t="s">
        <v>81</v>
      </c>
      <c r="AW153" s="133" t="s">
        <v>109</v>
      </c>
      <c r="AX153" s="133" t="s">
        <v>72</v>
      </c>
      <c r="AY153" s="133" t="s">
        <v>142</v>
      </c>
    </row>
    <row r="154" spans="2:51" s="6" customFormat="1" ht="15.75" customHeight="1">
      <c r="B154" s="144"/>
      <c r="D154" s="132" t="s">
        <v>151</v>
      </c>
      <c r="E154" s="145"/>
      <c r="F154" s="146" t="s">
        <v>209</v>
      </c>
      <c r="H154" s="147">
        <v>2455.228</v>
      </c>
      <c r="L154" s="144"/>
      <c r="M154" s="148"/>
      <c r="T154" s="149"/>
      <c r="AT154" s="145" t="s">
        <v>151</v>
      </c>
      <c r="AU154" s="145" t="s">
        <v>81</v>
      </c>
      <c r="AV154" s="145" t="s">
        <v>157</v>
      </c>
      <c r="AW154" s="145" t="s">
        <v>109</v>
      </c>
      <c r="AX154" s="145" t="s">
        <v>72</v>
      </c>
      <c r="AY154" s="145" t="s">
        <v>142</v>
      </c>
    </row>
    <row r="155" spans="2:51" s="6" customFormat="1" ht="15.75" customHeight="1">
      <c r="B155" s="125"/>
      <c r="D155" s="132" t="s">
        <v>151</v>
      </c>
      <c r="E155" s="128"/>
      <c r="F155" s="127" t="s">
        <v>210</v>
      </c>
      <c r="H155" s="128"/>
      <c r="L155" s="125"/>
      <c r="M155" s="129"/>
      <c r="T155" s="130"/>
      <c r="AT155" s="128" t="s">
        <v>151</v>
      </c>
      <c r="AU155" s="128" t="s">
        <v>81</v>
      </c>
      <c r="AV155" s="128" t="s">
        <v>21</v>
      </c>
      <c r="AW155" s="128" t="s">
        <v>109</v>
      </c>
      <c r="AX155" s="128" t="s">
        <v>72</v>
      </c>
      <c r="AY155" s="128" t="s">
        <v>142</v>
      </c>
    </row>
    <row r="156" spans="2:51" s="6" customFormat="1" ht="15.75" customHeight="1">
      <c r="B156" s="131"/>
      <c r="D156" s="132" t="s">
        <v>151</v>
      </c>
      <c r="E156" s="133"/>
      <c r="F156" s="134" t="s">
        <v>245</v>
      </c>
      <c r="H156" s="135">
        <v>86.4</v>
      </c>
      <c r="L156" s="131"/>
      <c r="M156" s="136"/>
      <c r="T156" s="137"/>
      <c r="AT156" s="133" t="s">
        <v>151</v>
      </c>
      <c r="AU156" s="133" t="s">
        <v>81</v>
      </c>
      <c r="AV156" s="133" t="s">
        <v>81</v>
      </c>
      <c r="AW156" s="133" t="s">
        <v>109</v>
      </c>
      <c r="AX156" s="133" t="s">
        <v>72</v>
      </c>
      <c r="AY156" s="133" t="s">
        <v>142</v>
      </c>
    </row>
    <row r="157" spans="2:51" s="6" customFormat="1" ht="15.75" customHeight="1">
      <c r="B157" s="125"/>
      <c r="D157" s="132" t="s">
        <v>151</v>
      </c>
      <c r="E157" s="128"/>
      <c r="F157" s="127" t="s">
        <v>212</v>
      </c>
      <c r="H157" s="128"/>
      <c r="L157" s="125"/>
      <c r="M157" s="129"/>
      <c r="T157" s="130"/>
      <c r="AT157" s="128" t="s">
        <v>151</v>
      </c>
      <c r="AU157" s="128" t="s">
        <v>81</v>
      </c>
      <c r="AV157" s="128" t="s">
        <v>21</v>
      </c>
      <c r="AW157" s="128" t="s">
        <v>109</v>
      </c>
      <c r="AX157" s="128" t="s">
        <v>72</v>
      </c>
      <c r="AY157" s="128" t="s">
        <v>142</v>
      </c>
    </row>
    <row r="158" spans="2:51" s="6" customFormat="1" ht="15.75" customHeight="1">
      <c r="B158" s="131"/>
      <c r="D158" s="132" t="s">
        <v>151</v>
      </c>
      <c r="E158" s="133"/>
      <c r="F158" s="134" t="s">
        <v>246</v>
      </c>
      <c r="H158" s="135">
        <v>14.4</v>
      </c>
      <c r="L158" s="131"/>
      <c r="M158" s="136"/>
      <c r="T158" s="137"/>
      <c r="AT158" s="133" t="s">
        <v>151</v>
      </c>
      <c r="AU158" s="133" t="s">
        <v>81</v>
      </c>
      <c r="AV158" s="133" t="s">
        <v>81</v>
      </c>
      <c r="AW158" s="133" t="s">
        <v>109</v>
      </c>
      <c r="AX158" s="133" t="s">
        <v>72</v>
      </c>
      <c r="AY158" s="133" t="s">
        <v>142</v>
      </c>
    </row>
    <row r="159" spans="2:51" s="6" customFormat="1" ht="15.75" customHeight="1">
      <c r="B159" s="125"/>
      <c r="D159" s="132" t="s">
        <v>151</v>
      </c>
      <c r="E159" s="128"/>
      <c r="F159" s="127" t="s">
        <v>214</v>
      </c>
      <c r="H159" s="128"/>
      <c r="L159" s="125"/>
      <c r="M159" s="129"/>
      <c r="T159" s="130"/>
      <c r="AT159" s="128" t="s">
        <v>151</v>
      </c>
      <c r="AU159" s="128" t="s">
        <v>81</v>
      </c>
      <c r="AV159" s="128" t="s">
        <v>21</v>
      </c>
      <c r="AW159" s="128" t="s">
        <v>109</v>
      </c>
      <c r="AX159" s="128" t="s">
        <v>72</v>
      </c>
      <c r="AY159" s="128" t="s">
        <v>142</v>
      </c>
    </row>
    <row r="160" spans="2:51" s="6" customFormat="1" ht="15.75" customHeight="1">
      <c r="B160" s="131"/>
      <c r="D160" s="132" t="s">
        <v>151</v>
      </c>
      <c r="E160" s="133"/>
      <c r="F160" s="134" t="s">
        <v>247</v>
      </c>
      <c r="H160" s="135">
        <v>6</v>
      </c>
      <c r="L160" s="131"/>
      <c r="M160" s="136"/>
      <c r="T160" s="137"/>
      <c r="AT160" s="133" t="s">
        <v>151</v>
      </c>
      <c r="AU160" s="133" t="s">
        <v>81</v>
      </c>
      <c r="AV160" s="133" t="s">
        <v>81</v>
      </c>
      <c r="AW160" s="133" t="s">
        <v>109</v>
      </c>
      <c r="AX160" s="133" t="s">
        <v>72</v>
      </c>
      <c r="AY160" s="133" t="s">
        <v>142</v>
      </c>
    </row>
    <row r="161" spans="2:51" s="6" customFormat="1" ht="15.75" customHeight="1">
      <c r="B161" s="125"/>
      <c r="D161" s="132" t="s">
        <v>151</v>
      </c>
      <c r="E161" s="128"/>
      <c r="F161" s="127" t="s">
        <v>216</v>
      </c>
      <c r="H161" s="128"/>
      <c r="L161" s="125"/>
      <c r="M161" s="129"/>
      <c r="T161" s="130"/>
      <c r="AT161" s="128" t="s">
        <v>151</v>
      </c>
      <c r="AU161" s="128" t="s">
        <v>81</v>
      </c>
      <c r="AV161" s="128" t="s">
        <v>21</v>
      </c>
      <c r="AW161" s="128" t="s">
        <v>109</v>
      </c>
      <c r="AX161" s="128" t="s">
        <v>72</v>
      </c>
      <c r="AY161" s="128" t="s">
        <v>142</v>
      </c>
    </row>
    <row r="162" spans="2:51" s="6" customFormat="1" ht="15.75" customHeight="1">
      <c r="B162" s="131"/>
      <c r="D162" s="132" t="s">
        <v>151</v>
      </c>
      <c r="E162" s="133"/>
      <c r="F162" s="134" t="s">
        <v>248</v>
      </c>
      <c r="H162" s="135">
        <v>16</v>
      </c>
      <c r="L162" s="131"/>
      <c r="M162" s="136"/>
      <c r="T162" s="137"/>
      <c r="AT162" s="133" t="s">
        <v>151</v>
      </c>
      <c r="AU162" s="133" t="s">
        <v>81</v>
      </c>
      <c r="AV162" s="133" t="s">
        <v>81</v>
      </c>
      <c r="AW162" s="133" t="s">
        <v>109</v>
      </c>
      <c r="AX162" s="133" t="s">
        <v>72</v>
      </c>
      <c r="AY162" s="133" t="s">
        <v>142</v>
      </c>
    </row>
    <row r="163" spans="2:51" s="6" customFormat="1" ht="15.75" customHeight="1">
      <c r="B163" s="138"/>
      <c r="D163" s="132" t="s">
        <v>151</v>
      </c>
      <c r="E163" s="139"/>
      <c r="F163" s="140" t="s">
        <v>165</v>
      </c>
      <c r="H163" s="141">
        <v>2578.028</v>
      </c>
      <c r="L163" s="138"/>
      <c r="M163" s="142"/>
      <c r="T163" s="143"/>
      <c r="AT163" s="139" t="s">
        <v>151</v>
      </c>
      <c r="AU163" s="139" t="s">
        <v>81</v>
      </c>
      <c r="AV163" s="139" t="s">
        <v>149</v>
      </c>
      <c r="AW163" s="139" t="s">
        <v>109</v>
      </c>
      <c r="AX163" s="139" t="s">
        <v>21</v>
      </c>
      <c r="AY163" s="139" t="s">
        <v>142</v>
      </c>
    </row>
    <row r="164" spans="2:65" s="6" customFormat="1" ht="15.75" customHeight="1">
      <c r="B164" s="22"/>
      <c r="C164" s="113" t="s">
        <v>249</v>
      </c>
      <c r="D164" s="113" t="s">
        <v>144</v>
      </c>
      <c r="E164" s="114" t="s">
        <v>250</v>
      </c>
      <c r="F164" s="115" t="s">
        <v>251</v>
      </c>
      <c r="G164" s="116" t="s">
        <v>147</v>
      </c>
      <c r="H164" s="117">
        <v>2587.028</v>
      </c>
      <c r="I164" s="118"/>
      <c r="J164" s="119">
        <f>ROUND($I$164*$H$164,2)</f>
        <v>0</v>
      </c>
      <c r="K164" s="115" t="s">
        <v>148</v>
      </c>
      <c r="L164" s="22"/>
      <c r="M164" s="120"/>
      <c r="N164" s="121" t="s">
        <v>43</v>
      </c>
      <c r="Q164" s="122">
        <v>0</v>
      </c>
      <c r="R164" s="122">
        <f>$Q$164*$H$164</f>
        <v>0</v>
      </c>
      <c r="S164" s="122">
        <v>0</v>
      </c>
      <c r="T164" s="123">
        <f>$S$164*$H$164</f>
        <v>0</v>
      </c>
      <c r="AR164" s="71" t="s">
        <v>149</v>
      </c>
      <c r="AT164" s="71" t="s">
        <v>144</v>
      </c>
      <c r="AU164" s="71" t="s">
        <v>81</v>
      </c>
      <c r="AY164" s="6" t="s">
        <v>142</v>
      </c>
      <c r="BE164" s="124">
        <f>IF($N$164="základní",$J$164,0)</f>
        <v>0</v>
      </c>
      <c r="BF164" s="124">
        <f>IF($N$164="snížená",$J$164,0)</f>
        <v>0</v>
      </c>
      <c r="BG164" s="124">
        <f>IF($N$164="zákl. přenesená",$J$164,0)</f>
        <v>0</v>
      </c>
      <c r="BH164" s="124">
        <f>IF($N$164="sníž. přenesená",$J$164,0)</f>
        <v>0</v>
      </c>
      <c r="BI164" s="124">
        <f>IF($N$164="nulová",$J$164,0)</f>
        <v>0</v>
      </c>
      <c r="BJ164" s="71" t="s">
        <v>21</v>
      </c>
      <c r="BK164" s="124">
        <f>ROUND($I$164*$H$164,2)</f>
        <v>0</v>
      </c>
      <c r="BL164" s="71" t="s">
        <v>149</v>
      </c>
      <c r="BM164" s="71" t="s">
        <v>252</v>
      </c>
    </row>
    <row r="165" spans="2:65" s="6" customFormat="1" ht="15.75" customHeight="1">
      <c r="B165" s="22"/>
      <c r="C165" s="116" t="s">
        <v>8</v>
      </c>
      <c r="D165" s="116" t="s">
        <v>144</v>
      </c>
      <c r="E165" s="114" t="s">
        <v>253</v>
      </c>
      <c r="F165" s="115" t="s">
        <v>254</v>
      </c>
      <c r="G165" s="116" t="s">
        <v>188</v>
      </c>
      <c r="H165" s="117">
        <v>415.866</v>
      </c>
      <c r="I165" s="118"/>
      <c r="J165" s="119">
        <f>ROUND($I$165*$H$165,2)</f>
        <v>0</v>
      </c>
      <c r="K165" s="115" t="s">
        <v>148</v>
      </c>
      <c r="L165" s="22"/>
      <c r="M165" s="120"/>
      <c r="N165" s="121" t="s">
        <v>43</v>
      </c>
      <c r="Q165" s="122">
        <v>0</v>
      </c>
      <c r="R165" s="122">
        <f>$Q$165*$H$165</f>
        <v>0</v>
      </c>
      <c r="S165" s="122">
        <v>0</v>
      </c>
      <c r="T165" s="123">
        <f>$S$165*$H$165</f>
        <v>0</v>
      </c>
      <c r="AR165" s="71" t="s">
        <v>149</v>
      </c>
      <c r="AT165" s="71" t="s">
        <v>144</v>
      </c>
      <c r="AU165" s="71" t="s">
        <v>81</v>
      </c>
      <c r="AY165" s="71" t="s">
        <v>142</v>
      </c>
      <c r="BE165" s="124">
        <f>IF($N$165="základní",$J$165,0)</f>
        <v>0</v>
      </c>
      <c r="BF165" s="124">
        <f>IF($N$165="snížená",$J$165,0)</f>
        <v>0</v>
      </c>
      <c r="BG165" s="124">
        <f>IF($N$165="zákl. přenesená",$J$165,0)</f>
        <v>0</v>
      </c>
      <c r="BH165" s="124">
        <f>IF($N$165="sníž. přenesená",$J$165,0)</f>
        <v>0</v>
      </c>
      <c r="BI165" s="124">
        <f>IF($N$165="nulová",$J$165,0)</f>
        <v>0</v>
      </c>
      <c r="BJ165" s="71" t="s">
        <v>21</v>
      </c>
      <c r="BK165" s="124">
        <f>ROUND($I$165*$H$165,2)</f>
        <v>0</v>
      </c>
      <c r="BL165" s="71" t="s">
        <v>149</v>
      </c>
      <c r="BM165" s="71" t="s">
        <v>255</v>
      </c>
    </row>
    <row r="166" spans="2:51" s="6" customFormat="1" ht="15.75" customHeight="1">
      <c r="B166" s="131"/>
      <c r="D166" s="126" t="s">
        <v>151</v>
      </c>
      <c r="E166" s="134"/>
      <c r="F166" s="134" t="s">
        <v>256</v>
      </c>
      <c r="H166" s="135">
        <v>415.866</v>
      </c>
      <c r="L166" s="131"/>
      <c r="M166" s="136"/>
      <c r="T166" s="137"/>
      <c r="AT166" s="133" t="s">
        <v>151</v>
      </c>
      <c r="AU166" s="133" t="s">
        <v>81</v>
      </c>
      <c r="AV166" s="133" t="s">
        <v>81</v>
      </c>
      <c r="AW166" s="133" t="s">
        <v>109</v>
      </c>
      <c r="AX166" s="133" t="s">
        <v>21</v>
      </c>
      <c r="AY166" s="133" t="s">
        <v>142</v>
      </c>
    </row>
    <row r="167" spans="2:65" s="6" customFormat="1" ht="15.75" customHeight="1">
      <c r="B167" s="22"/>
      <c r="C167" s="113" t="s">
        <v>257</v>
      </c>
      <c r="D167" s="113" t="s">
        <v>144</v>
      </c>
      <c r="E167" s="114" t="s">
        <v>258</v>
      </c>
      <c r="F167" s="115" t="s">
        <v>259</v>
      </c>
      <c r="G167" s="116" t="s">
        <v>188</v>
      </c>
      <c r="H167" s="117">
        <v>263.596</v>
      </c>
      <c r="I167" s="118"/>
      <c r="J167" s="119">
        <f>ROUND($I$167*$H$167,2)</f>
        <v>0</v>
      </c>
      <c r="K167" s="115" t="s">
        <v>148</v>
      </c>
      <c r="L167" s="22"/>
      <c r="M167" s="120"/>
      <c r="N167" s="121" t="s">
        <v>43</v>
      </c>
      <c r="Q167" s="122">
        <v>0</v>
      </c>
      <c r="R167" s="122">
        <f>$Q$167*$H$167</f>
        <v>0</v>
      </c>
      <c r="S167" s="122">
        <v>0</v>
      </c>
      <c r="T167" s="123">
        <f>$S$167*$H$167</f>
        <v>0</v>
      </c>
      <c r="AR167" s="71" t="s">
        <v>149</v>
      </c>
      <c r="AT167" s="71" t="s">
        <v>144</v>
      </c>
      <c r="AU167" s="71" t="s">
        <v>81</v>
      </c>
      <c r="AY167" s="6" t="s">
        <v>142</v>
      </c>
      <c r="BE167" s="124">
        <f>IF($N$167="základní",$J$167,0)</f>
        <v>0</v>
      </c>
      <c r="BF167" s="124">
        <f>IF($N$167="snížená",$J$167,0)</f>
        <v>0</v>
      </c>
      <c r="BG167" s="124">
        <f>IF($N$167="zákl. přenesená",$J$167,0)</f>
        <v>0</v>
      </c>
      <c r="BH167" s="124">
        <f>IF($N$167="sníž. přenesená",$J$167,0)</f>
        <v>0</v>
      </c>
      <c r="BI167" s="124">
        <f>IF($N$167="nulová",$J$167,0)</f>
        <v>0</v>
      </c>
      <c r="BJ167" s="71" t="s">
        <v>21</v>
      </c>
      <c r="BK167" s="124">
        <f>ROUND($I$167*$H$167,2)</f>
        <v>0</v>
      </c>
      <c r="BL167" s="71" t="s">
        <v>149</v>
      </c>
      <c r="BM167" s="71" t="s">
        <v>260</v>
      </c>
    </row>
    <row r="168" spans="2:51" s="6" customFormat="1" ht="15.75" customHeight="1">
      <c r="B168" s="131"/>
      <c r="D168" s="126" t="s">
        <v>151</v>
      </c>
      <c r="E168" s="134"/>
      <c r="F168" s="134" t="s">
        <v>261</v>
      </c>
      <c r="H168" s="135">
        <v>131.798</v>
      </c>
      <c r="L168" s="131"/>
      <c r="M168" s="136"/>
      <c r="T168" s="137"/>
      <c r="AT168" s="133" t="s">
        <v>151</v>
      </c>
      <c r="AU168" s="133" t="s">
        <v>81</v>
      </c>
      <c r="AV168" s="133" t="s">
        <v>81</v>
      </c>
      <c r="AW168" s="133" t="s">
        <v>109</v>
      </c>
      <c r="AX168" s="133" t="s">
        <v>72</v>
      </c>
      <c r="AY168" s="133" t="s">
        <v>142</v>
      </c>
    </row>
    <row r="169" spans="2:51" s="6" customFormat="1" ht="15.75" customHeight="1">
      <c r="B169" s="131"/>
      <c r="D169" s="132" t="s">
        <v>151</v>
      </c>
      <c r="E169" s="133"/>
      <c r="F169" s="134" t="s">
        <v>262</v>
      </c>
      <c r="H169" s="135">
        <v>131.798</v>
      </c>
      <c r="L169" s="131"/>
      <c r="M169" s="136"/>
      <c r="T169" s="137"/>
      <c r="AT169" s="133" t="s">
        <v>151</v>
      </c>
      <c r="AU169" s="133" t="s">
        <v>81</v>
      </c>
      <c r="AV169" s="133" t="s">
        <v>81</v>
      </c>
      <c r="AW169" s="133" t="s">
        <v>109</v>
      </c>
      <c r="AX169" s="133" t="s">
        <v>72</v>
      </c>
      <c r="AY169" s="133" t="s">
        <v>142</v>
      </c>
    </row>
    <row r="170" spans="2:51" s="6" customFormat="1" ht="15.75" customHeight="1">
      <c r="B170" s="138"/>
      <c r="D170" s="132" t="s">
        <v>151</v>
      </c>
      <c r="E170" s="139"/>
      <c r="F170" s="140" t="s">
        <v>165</v>
      </c>
      <c r="H170" s="141">
        <v>263.596</v>
      </c>
      <c r="L170" s="138"/>
      <c r="M170" s="142"/>
      <c r="T170" s="143"/>
      <c r="AT170" s="139" t="s">
        <v>151</v>
      </c>
      <c r="AU170" s="139" t="s">
        <v>81</v>
      </c>
      <c r="AV170" s="139" t="s">
        <v>149</v>
      </c>
      <c r="AW170" s="139" t="s">
        <v>109</v>
      </c>
      <c r="AX170" s="139" t="s">
        <v>21</v>
      </c>
      <c r="AY170" s="139" t="s">
        <v>142</v>
      </c>
    </row>
    <row r="171" spans="2:65" s="6" customFormat="1" ht="15.75" customHeight="1">
      <c r="B171" s="22"/>
      <c r="C171" s="113" t="s">
        <v>263</v>
      </c>
      <c r="D171" s="113" t="s">
        <v>144</v>
      </c>
      <c r="E171" s="114" t="s">
        <v>264</v>
      </c>
      <c r="F171" s="115" t="s">
        <v>265</v>
      </c>
      <c r="G171" s="116" t="s">
        <v>188</v>
      </c>
      <c r="H171" s="117">
        <v>699.934</v>
      </c>
      <c r="I171" s="118"/>
      <c r="J171" s="119">
        <f>ROUND($I$171*$H$171,2)</f>
        <v>0</v>
      </c>
      <c r="K171" s="115" t="s">
        <v>148</v>
      </c>
      <c r="L171" s="22"/>
      <c r="M171" s="120"/>
      <c r="N171" s="121" t="s">
        <v>43</v>
      </c>
      <c r="Q171" s="122">
        <v>0</v>
      </c>
      <c r="R171" s="122">
        <f>$Q$171*$H$171</f>
        <v>0</v>
      </c>
      <c r="S171" s="122">
        <v>0</v>
      </c>
      <c r="T171" s="123">
        <f>$S$171*$H$171</f>
        <v>0</v>
      </c>
      <c r="AR171" s="71" t="s">
        <v>149</v>
      </c>
      <c r="AT171" s="71" t="s">
        <v>144</v>
      </c>
      <c r="AU171" s="71" t="s">
        <v>81</v>
      </c>
      <c r="AY171" s="6" t="s">
        <v>142</v>
      </c>
      <c r="BE171" s="124">
        <f>IF($N$171="základní",$J$171,0)</f>
        <v>0</v>
      </c>
      <c r="BF171" s="124">
        <f>IF($N$171="snížená",$J$171,0)</f>
        <v>0</v>
      </c>
      <c r="BG171" s="124">
        <f>IF($N$171="zákl. přenesená",$J$171,0)</f>
        <v>0</v>
      </c>
      <c r="BH171" s="124">
        <f>IF($N$171="sníž. přenesená",$J$171,0)</f>
        <v>0</v>
      </c>
      <c r="BI171" s="124">
        <f>IF($N$171="nulová",$J$171,0)</f>
        <v>0</v>
      </c>
      <c r="BJ171" s="71" t="s">
        <v>21</v>
      </c>
      <c r="BK171" s="124">
        <f>ROUND($I$171*$H$171,2)</f>
        <v>0</v>
      </c>
      <c r="BL171" s="71" t="s">
        <v>149</v>
      </c>
      <c r="BM171" s="71" t="s">
        <v>266</v>
      </c>
    </row>
    <row r="172" spans="2:51" s="6" customFormat="1" ht="15.75" customHeight="1">
      <c r="B172" s="125"/>
      <c r="D172" s="126" t="s">
        <v>151</v>
      </c>
      <c r="E172" s="127"/>
      <c r="F172" s="127" t="s">
        <v>267</v>
      </c>
      <c r="H172" s="128"/>
      <c r="L172" s="125"/>
      <c r="M172" s="129"/>
      <c r="T172" s="130"/>
      <c r="AT172" s="128" t="s">
        <v>151</v>
      </c>
      <c r="AU172" s="128" t="s">
        <v>81</v>
      </c>
      <c r="AV172" s="128" t="s">
        <v>21</v>
      </c>
      <c r="AW172" s="128" t="s">
        <v>109</v>
      </c>
      <c r="AX172" s="128" t="s">
        <v>72</v>
      </c>
      <c r="AY172" s="128" t="s">
        <v>142</v>
      </c>
    </row>
    <row r="173" spans="2:51" s="6" customFormat="1" ht="15.75" customHeight="1">
      <c r="B173" s="131"/>
      <c r="D173" s="132" t="s">
        <v>151</v>
      </c>
      <c r="E173" s="133" t="s">
        <v>95</v>
      </c>
      <c r="F173" s="134" t="s">
        <v>268</v>
      </c>
      <c r="H173" s="135">
        <v>699.934</v>
      </c>
      <c r="L173" s="131"/>
      <c r="M173" s="136"/>
      <c r="T173" s="137"/>
      <c r="AT173" s="133" t="s">
        <v>151</v>
      </c>
      <c r="AU173" s="133" t="s">
        <v>81</v>
      </c>
      <c r="AV173" s="133" t="s">
        <v>81</v>
      </c>
      <c r="AW173" s="133" t="s">
        <v>109</v>
      </c>
      <c r="AX173" s="133" t="s">
        <v>21</v>
      </c>
      <c r="AY173" s="133" t="s">
        <v>142</v>
      </c>
    </row>
    <row r="174" spans="2:65" s="6" customFormat="1" ht="15.75" customHeight="1">
      <c r="B174" s="22"/>
      <c r="C174" s="113" t="s">
        <v>269</v>
      </c>
      <c r="D174" s="113" t="s">
        <v>144</v>
      </c>
      <c r="E174" s="114" t="s">
        <v>270</v>
      </c>
      <c r="F174" s="115" t="s">
        <v>271</v>
      </c>
      <c r="G174" s="116" t="s">
        <v>188</v>
      </c>
      <c r="H174" s="117">
        <v>131.798</v>
      </c>
      <c r="I174" s="118"/>
      <c r="J174" s="119">
        <f>ROUND($I$174*$H$174,2)</f>
        <v>0</v>
      </c>
      <c r="K174" s="115" t="s">
        <v>148</v>
      </c>
      <c r="L174" s="22"/>
      <c r="M174" s="120"/>
      <c r="N174" s="121" t="s">
        <v>43</v>
      </c>
      <c r="Q174" s="122">
        <v>0</v>
      </c>
      <c r="R174" s="122">
        <f>$Q$174*$H$174</f>
        <v>0</v>
      </c>
      <c r="S174" s="122">
        <v>0</v>
      </c>
      <c r="T174" s="123">
        <f>$S$174*$H$174</f>
        <v>0</v>
      </c>
      <c r="AR174" s="71" t="s">
        <v>149</v>
      </c>
      <c r="AT174" s="71" t="s">
        <v>144</v>
      </c>
      <c r="AU174" s="71" t="s">
        <v>81</v>
      </c>
      <c r="AY174" s="6" t="s">
        <v>142</v>
      </c>
      <c r="BE174" s="124">
        <f>IF($N$174="základní",$J$174,0)</f>
        <v>0</v>
      </c>
      <c r="BF174" s="124">
        <f>IF($N$174="snížená",$J$174,0)</f>
        <v>0</v>
      </c>
      <c r="BG174" s="124">
        <f>IF($N$174="zákl. přenesená",$J$174,0)</f>
        <v>0</v>
      </c>
      <c r="BH174" s="124">
        <f>IF($N$174="sníž. přenesená",$J$174,0)</f>
        <v>0</v>
      </c>
      <c r="BI174" s="124">
        <f>IF($N$174="nulová",$J$174,0)</f>
        <v>0</v>
      </c>
      <c r="BJ174" s="71" t="s">
        <v>21</v>
      </c>
      <c r="BK174" s="124">
        <f>ROUND($I$174*$H$174,2)</f>
        <v>0</v>
      </c>
      <c r="BL174" s="71" t="s">
        <v>149</v>
      </c>
      <c r="BM174" s="71" t="s">
        <v>272</v>
      </c>
    </row>
    <row r="175" spans="2:51" s="6" customFormat="1" ht="15.75" customHeight="1">
      <c r="B175" s="131"/>
      <c r="D175" s="126" t="s">
        <v>151</v>
      </c>
      <c r="E175" s="134"/>
      <c r="F175" s="134" t="s">
        <v>99</v>
      </c>
      <c r="H175" s="135">
        <v>131.798</v>
      </c>
      <c r="L175" s="131"/>
      <c r="M175" s="136"/>
      <c r="T175" s="137"/>
      <c r="AT175" s="133" t="s">
        <v>151</v>
      </c>
      <c r="AU175" s="133" t="s">
        <v>81</v>
      </c>
      <c r="AV175" s="133" t="s">
        <v>81</v>
      </c>
      <c r="AW175" s="133" t="s">
        <v>109</v>
      </c>
      <c r="AX175" s="133" t="s">
        <v>21</v>
      </c>
      <c r="AY175" s="133" t="s">
        <v>142</v>
      </c>
    </row>
    <row r="176" spans="2:65" s="6" customFormat="1" ht="15.75" customHeight="1">
      <c r="B176" s="22"/>
      <c r="C176" s="113" t="s">
        <v>273</v>
      </c>
      <c r="D176" s="113" t="s">
        <v>144</v>
      </c>
      <c r="E176" s="114" t="s">
        <v>274</v>
      </c>
      <c r="F176" s="115" t="s">
        <v>275</v>
      </c>
      <c r="G176" s="116" t="s">
        <v>188</v>
      </c>
      <c r="H176" s="117">
        <v>699.934</v>
      </c>
      <c r="I176" s="118"/>
      <c r="J176" s="119">
        <f>ROUND($I$176*$H$176,2)</f>
        <v>0</v>
      </c>
      <c r="K176" s="115" t="s">
        <v>148</v>
      </c>
      <c r="L176" s="22"/>
      <c r="M176" s="120"/>
      <c r="N176" s="121" t="s">
        <v>43</v>
      </c>
      <c r="Q176" s="122">
        <v>0</v>
      </c>
      <c r="R176" s="122">
        <f>$Q$176*$H$176</f>
        <v>0</v>
      </c>
      <c r="S176" s="122">
        <v>0</v>
      </c>
      <c r="T176" s="123">
        <f>$S$176*$H$176</f>
        <v>0</v>
      </c>
      <c r="AR176" s="71" t="s">
        <v>149</v>
      </c>
      <c r="AT176" s="71" t="s">
        <v>144</v>
      </c>
      <c r="AU176" s="71" t="s">
        <v>81</v>
      </c>
      <c r="AY176" s="6" t="s">
        <v>142</v>
      </c>
      <c r="BE176" s="124">
        <f>IF($N$176="základní",$J$176,0)</f>
        <v>0</v>
      </c>
      <c r="BF176" s="124">
        <f>IF($N$176="snížená",$J$176,0)</f>
        <v>0</v>
      </c>
      <c r="BG176" s="124">
        <f>IF($N$176="zákl. přenesená",$J$176,0)</f>
        <v>0</v>
      </c>
      <c r="BH176" s="124">
        <f>IF($N$176="sníž. přenesená",$J$176,0)</f>
        <v>0</v>
      </c>
      <c r="BI176" s="124">
        <f>IF($N$176="nulová",$J$176,0)</f>
        <v>0</v>
      </c>
      <c r="BJ176" s="71" t="s">
        <v>21</v>
      </c>
      <c r="BK176" s="124">
        <f>ROUND($I$176*$H$176,2)</f>
        <v>0</v>
      </c>
      <c r="BL176" s="71" t="s">
        <v>149</v>
      </c>
      <c r="BM176" s="71" t="s">
        <v>276</v>
      </c>
    </row>
    <row r="177" spans="2:51" s="6" customFormat="1" ht="15.75" customHeight="1">
      <c r="B177" s="131"/>
      <c r="D177" s="126" t="s">
        <v>151</v>
      </c>
      <c r="E177" s="134"/>
      <c r="F177" s="134" t="s">
        <v>95</v>
      </c>
      <c r="H177" s="135">
        <v>699.934</v>
      </c>
      <c r="L177" s="131"/>
      <c r="M177" s="136"/>
      <c r="T177" s="137"/>
      <c r="AT177" s="133" t="s">
        <v>151</v>
      </c>
      <c r="AU177" s="133" t="s">
        <v>81</v>
      </c>
      <c r="AV177" s="133" t="s">
        <v>81</v>
      </c>
      <c r="AW177" s="133" t="s">
        <v>109</v>
      </c>
      <c r="AX177" s="133" t="s">
        <v>21</v>
      </c>
      <c r="AY177" s="133" t="s">
        <v>142</v>
      </c>
    </row>
    <row r="178" spans="2:65" s="6" customFormat="1" ht="15.75" customHeight="1">
      <c r="B178" s="22"/>
      <c r="C178" s="113" t="s">
        <v>277</v>
      </c>
      <c r="D178" s="113" t="s">
        <v>144</v>
      </c>
      <c r="E178" s="114" t="s">
        <v>278</v>
      </c>
      <c r="F178" s="115" t="s">
        <v>279</v>
      </c>
      <c r="G178" s="116" t="s">
        <v>280</v>
      </c>
      <c r="H178" s="117">
        <v>1168.89</v>
      </c>
      <c r="I178" s="118"/>
      <c r="J178" s="119">
        <f>ROUND($I$178*$H$178,2)</f>
        <v>0</v>
      </c>
      <c r="K178" s="115" t="s">
        <v>148</v>
      </c>
      <c r="L178" s="22"/>
      <c r="M178" s="120"/>
      <c r="N178" s="121" t="s">
        <v>43</v>
      </c>
      <c r="Q178" s="122">
        <v>0</v>
      </c>
      <c r="R178" s="122">
        <f>$Q$178*$H$178</f>
        <v>0</v>
      </c>
      <c r="S178" s="122">
        <v>0</v>
      </c>
      <c r="T178" s="123">
        <f>$S$178*$H$178</f>
        <v>0</v>
      </c>
      <c r="AR178" s="71" t="s">
        <v>149</v>
      </c>
      <c r="AT178" s="71" t="s">
        <v>144</v>
      </c>
      <c r="AU178" s="71" t="s">
        <v>81</v>
      </c>
      <c r="AY178" s="6" t="s">
        <v>142</v>
      </c>
      <c r="BE178" s="124">
        <f>IF($N$178="základní",$J$178,0)</f>
        <v>0</v>
      </c>
      <c r="BF178" s="124">
        <f>IF($N$178="snížená",$J$178,0)</f>
        <v>0</v>
      </c>
      <c r="BG178" s="124">
        <f>IF($N$178="zákl. přenesená",$J$178,0)</f>
        <v>0</v>
      </c>
      <c r="BH178" s="124">
        <f>IF($N$178="sníž. přenesená",$J$178,0)</f>
        <v>0</v>
      </c>
      <c r="BI178" s="124">
        <f>IF($N$178="nulová",$J$178,0)</f>
        <v>0</v>
      </c>
      <c r="BJ178" s="71" t="s">
        <v>21</v>
      </c>
      <c r="BK178" s="124">
        <f>ROUND($I$178*$H$178,2)</f>
        <v>0</v>
      </c>
      <c r="BL178" s="71" t="s">
        <v>149</v>
      </c>
      <c r="BM178" s="71" t="s">
        <v>281</v>
      </c>
    </row>
    <row r="179" spans="2:51" s="6" customFormat="1" ht="15.75" customHeight="1">
      <c r="B179" s="131"/>
      <c r="D179" s="126" t="s">
        <v>151</v>
      </c>
      <c r="E179" s="134"/>
      <c r="F179" s="134" t="s">
        <v>282</v>
      </c>
      <c r="H179" s="135">
        <v>1168.89</v>
      </c>
      <c r="L179" s="131"/>
      <c r="M179" s="136"/>
      <c r="T179" s="137"/>
      <c r="AT179" s="133" t="s">
        <v>151</v>
      </c>
      <c r="AU179" s="133" t="s">
        <v>81</v>
      </c>
      <c r="AV179" s="133" t="s">
        <v>81</v>
      </c>
      <c r="AW179" s="133" t="s">
        <v>109</v>
      </c>
      <c r="AX179" s="133" t="s">
        <v>21</v>
      </c>
      <c r="AY179" s="133" t="s">
        <v>142</v>
      </c>
    </row>
    <row r="180" spans="2:65" s="6" customFormat="1" ht="15.75" customHeight="1">
      <c r="B180" s="22"/>
      <c r="C180" s="113" t="s">
        <v>7</v>
      </c>
      <c r="D180" s="113" t="s">
        <v>144</v>
      </c>
      <c r="E180" s="114" t="s">
        <v>283</v>
      </c>
      <c r="F180" s="115" t="s">
        <v>284</v>
      </c>
      <c r="G180" s="116" t="s">
        <v>188</v>
      </c>
      <c r="H180" s="117">
        <v>323.183</v>
      </c>
      <c r="I180" s="118"/>
      <c r="J180" s="119">
        <f>ROUND($I$180*$H$180,2)</f>
        <v>0</v>
      </c>
      <c r="K180" s="115" t="s">
        <v>148</v>
      </c>
      <c r="L180" s="22"/>
      <c r="M180" s="120"/>
      <c r="N180" s="121" t="s">
        <v>43</v>
      </c>
      <c r="Q180" s="122">
        <v>0</v>
      </c>
      <c r="R180" s="122">
        <f>$Q$180*$H$180</f>
        <v>0</v>
      </c>
      <c r="S180" s="122">
        <v>0</v>
      </c>
      <c r="T180" s="123">
        <f>$S$180*$H$180</f>
        <v>0</v>
      </c>
      <c r="AR180" s="71" t="s">
        <v>149</v>
      </c>
      <c r="AT180" s="71" t="s">
        <v>144</v>
      </c>
      <c r="AU180" s="71" t="s">
        <v>81</v>
      </c>
      <c r="AY180" s="6" t="s">
        <v>142</v>
      </c>
      <c r="BE180" s="124">
        <f>IF($N$180="základní",$J$180,0)</f>
        <v>0</v>
      </c>
      <c r="BF180" s="124">
        <f>IF($N$180="snížená",$J$180,0)</f>
        <v>0</v>
      </c>
      <c r="BG180" s="124">
        <f>IF($N$180="zákl. přenesená",$J$180,0)</f>
        <v>0</v>
      </c>
      <c r="BH180" s="124">
        <f>IF($N$180="sníž. přenesená",$J$180,0)</f>
        <v>0</v>
      </c>
      <c r="BI180" s="124">
        <f>IF($N$180="nulová",$J$180,0)</f>
        <v>0</v>
      </c>
      <c r="BJ180" s="71" t="s">
        <v>21</v>
      </c>
      <c r="BK180" s="124">
        <f>ROUND($I$180*$H$180,2)</f>
        <v>0</v>
      </c>
      <c r="BL180" s="71" t="s">
        <v>149</v>
      </c>
      <c r="BM180" s="71" t="s">
        <v>285</v>
      </c>
    </row>
    <row r="181" spans="2:51" s="6" customFormat="1" ht="15.75" customHeight="1">
      <c r="B181" s="125"/>
      <c r="D181" s="126" t="s">
        <v>151</v>
      </c>
      <c r="E181" s="127"/>
      <c r="F181" s="127" t="s">
        <v>286</v>
      </c>
      <c r="H181" s="128"/>
      <c r="L181" s="125"/>
      <c r="M181" s="129"/>
      <c r="T181" s="130"/>
      <c r="AT181" s="128" t="s">
        <v>151</v>
      </c>
      <c r="AU181" s="128" t="s">
        <v>81</v>
      </c>
      <c r="AV181" s="128" t="s">
        <v>21</v>
      </c>
      <c r="AW181" s="128" t="s">
        <v>109</v>
      </c>
      <c r="AX181" s="128" t="s">
        <v>72</v>
      </c>
      <c r="AY181" s="128" t="s">
        <v>142</v>
      </c>
    </row>
    <row r="182" spans="2:51" s="6" customFormat="1" ht="15.75" customHeight="1">
      <c r="B182" s="131"/>
      <c r="D182" s="132" t="s">
        <v>151</v>
      </c>
      <c r="E182" s="133"/>
      <c r="F182" s="134" t="s">
        <v>287</v>
      </c>
      <c r="H182" s="135">
        <v>233.972</v>
      </c>
      <c r="L182" s="131"/>
      <c r="M182" s="136"/>
      <c r="T182" s="137"/>
      <c r="AT182" s="133" t="s">
        <v>151</v>
      </c>
      <c r="AU182" s="133" t="s">
        <v>81</v>
      </c>
      <c r="AV182" s="133" t="s">
        <v>81</v>
      </c>
      <c r="AW182" s="133" t="s">
        <v>109</v>
      </c>
      <c r="AX182" s="133" t="s">
        <v>72</v>
      </c>
      <c r="AY182" s="133" t="s">
        <v>142</v>
      </c>
    </row>
    <row r="183" spans="2:51" s="6" customFormat="1" ht="15.75" customHeight="1">
      <c r="B183" s="131"/>
      <c r="D183" s="132" t="s">
        <v>151</v>
      </c>
      <c r="E183" s="133"/>
      <c r="F183" s="134" t="s">
        <v>288</v>
      </c>
      <c r="H183" s="135">
        <v>19.8</v>
      </c>
      <c r="L183" s="131"/>
      <c r="M183" s="136"/>
      <c r="T183" s="137"/>
      <c r="AT183" s="133" t="s">
        <v>151</v>
      </c>
      <c r="AU183" s="133" t="s">
        <v>81</v>
      </c>
      <c r="AV183" s="133" t="s">
        <v>81</v>
      </c>
      <c r="AW183" s="133" t="s">
        <v>109</v>
      </c>
      <c r="AX183" s="133" t="s">
        <v>72</v>
      </c>
      <c r="AY183" s="133" t="s">
        <v>142</v>
      </c>
    </row>
    <row r="184" spans="2:51" s="6" customFormat="1" ht="15.75" customHeight="1">
      <c r="B184" s="131"/>
      <c r="D184" s="132" t="s">
        <v>151</v>
      </c>
      <c r="E184" s="133"/>
      <c r="F184" s="134" t="s">
        <v>289</v>
      </c>
      <c r="H184" s="135">
        <v>37.011</v>
      </c>
      <c r="L184" s="131"/>
      <c r="M184" s="136"/>
      <c r="T184" s="137"/>
      <c r="AT184" s="133" t="s">
        <v>151</v>
      </c>
      <c r="AU184" s="133" t="s">
        <v>81</v>
      </c>
      <c r="AV184" s="133" t="s">
        <v>81</v>
      </c>
      <c r="AW184" s="133" t="s">
        <v>109</v>
      </c>
      <c r="AX184" s="133" t="s">
        <v>72</v>
      </c>
      <c r="AY184" s="133" t="s">
        <v>142</v>
      </c>
    </row>
    <row r="185" spans="2:51" s="6" customFormat="1" ht="15.75" customHeight="1">
      <c r="B185" s="144"/>
      <c r="D185" s="132" t="s">
        <v>151</v>
      </c>
      <c r="E185" s="145" t="s">
        <v>97</v>
      </c>
      <c r="F185" s="146" t="s">
        <v>209</v>
      </c>
      <c r="H185" s="147">
        <v>290.783</v>
      </c>
      <c r="L185" s="144"/>
      <c r="M185" s="148"/>
      <c r="T185" s="149"/>
      <c r="AT185" s="145" t="s">
        <v>151</v>
      </c>
      <c r="AU185" s="145" t="s">
        <v>81</v>
      </c>
      <c r="AV185" s="145" t="s">
        <v>157</v>
      </c>
      <c r="AW185" s="145" t="s">
        <v>109</v>
      </c>
      <c r="AX185" s="145" t="s">
        <v>72</v>
      </c>
      <c r="AY185" s="145" t="s">
        <v>142</v>
      </c>
    </row>
    <row r="186" spans="2:51" s="6" customFormat="1" ht="15.75" customHeight="1">
      <c r="B186" s="125"/>
      <c r="D186" s="132" t="s">
        <v>151</v>
      </c>
      <c r="E186" s="128"/>
      <c r="F186" s="127" t="s">
        <v>290</v>
      </c>
      <c r="H186" s="128"/>
      <c r="L186" s="125"/>
      <c r="M186" s="129"/>
      <c r="T186" s="130"/>
      <c r="AT186" s="128" t="s">
        <v>151</v>
      </c>
      <c r="AU186" s="128" t="s">
        <v>81</v>
      </c>
      <c r="AV186" s="128" t="s">
        <v>21</v>
      </c>
      <c r="AW186" s="128" t="s">
        <v>109</v>
      </c>
      <c r="AX186" s="128" t="s">
        <v>72</v>
      </c>
      <c r="AY186" s="128" t="s">
        <v>142</v>
      </c>
    </row>
    <row r="187" spans="2:51" s="6" customFormat="1" ht="15.75" customHeight="1">
      <c r="B187" s="131"/>
      <c r="D187" s="132" t="s">
        <v>151</v>
      </c>
      <c r="E187" s="133"/>
      <c r="F187" s="134" t="s">
        <v>211</v>
      </c>
      <c r="H187" s="135">
        <v>32.4</v>
      </c>
      <c r="L187" s="131"/>
      <c r="M187" s="136"/>
      <c r="T187" s="137"/>
      <c r="AT187" s="133" t="s">
        <v>151</v>
      </c>
      <c r="AU187" s="133" t="s">
        <v>81</v>
      </c>
      <c r="AV187" s="133" t="s">
        <v>81</v>
      </c>
      <c r="AW187" s="133" t="s">
        <v>109</v>
      </c>
      <c r="AX187" s="133" t="s">
        <v>72</v>
      </c>
      <c r="AY187" s="133" t="s">
        <v>142</v>
      </c>
    </row>
    <row r="188" spans="2:51" s="6" customFormat="1" ht="15.75" customHeight="1">
      <c r="B188" s="138"/>
      <c r="D188" s="132" t="s">
        <v>151</v>
      </c>
      <c r="E188" s="139"/>
      <c r="F188" s="140" t="s">
        <v>165</v>
      </c>
      <c r="H188" s="141">
        <v>323.183</v>
      </c>
      <c r="L188" s="138"/>
      <c r="M188" s="142"/>
      <c r="T188" s="143"/>
      <c r="AT188" s="139" t="s">
        <v>151</v>
      </c>
      <c r="AU188" s="139" t="s">
        <v>81</v>
      </c>
      <c r="AV188" s="139" t="s">
        <v>149</v>
      </c>
      <c r="AW188" s="139" t="s">
        <v>109</v>
      </c>
      <c r="AX188" s="139" t="s">
        <v>21</v>
      </c>
      <c r="AY188" s="139" t="s">
        <v>142</v>
      </c>
    </row>
    <row r="189" spans="2:65" s="6" customFormat="1" ht="15.75" customHeight="1">
      <c r="B189" s="22"/>
      <c r="C189" s="159" t="s">
        <v>291</v>
      </c>
      <c r="D189" s="159" t="s">
        <v>228</v>
      </c>
      <c r="E189" s="151" t="s">
        <v>292</v>
      </c>
      <c r="F189" s="152" t="s">
        <v>293</v>
      </c>
      <c r="G189" s="150" t="s">
        <v>280</v>
      </c>
      <c r="H189" s="153">
        <v>534.168</v>
      </c>
      <c r="I189" s="154"/>
      <c r="J189" s="155">
        <f>ROUND($I$189*$H$189,2)</f>
        <v>0</v>
      </c>
      <c r="K189" s="152" t="s">
        <v>148</v>
      </c>
      <c r="L189" s="156"/>
      <c r="M189" s="157"/>
      <c r="N189" s="158" t="s">
        <v>43</v>
      </c>
      <c r="Q189" s="122">
        <v>1</v>
      </c>
      <c r="R189" s="122">
        <f>$Q$189*$H$189</f>
        <v>534.168</v>
      </c>
      <c r="S189" s="122">
        <v>0</v>
      </c>
      <c r="T189" s="123">
        <f>$S$189*$H$189</f>
        <v>0</v>
      </c>
      <c r="AR189" s="71" t="s">
        <v>83</v>
      </c>
      <c r="AT189" s="71" t="s">
        <v>228</v>
      </c>
      <c r="AU189" s="71" t="s">
        <v>81</v>
      </c>
      <c r="AY189" s="6" t="s">
        <v>142</v>
      </c>
      <c r="BE189" s="124">
        <f>IF($N$189="základní",$J$189,0)</f>
        <v>0</v>
      </c>
      <c r="BF189" s="124">
        <f>IF($N$189="snížená",$J$189,0)</f>
        <v>0</v>
      </c>
      <c r="BG189" s="124">
        <f>IF($N$189="zákl. přenesená",$J$189,0)</f>
        <v>0</v>
      </c>
      <c r="BH189" s="124">
        <f>IF($N$189="sníž. přenesená",$J$189,0)</f>
        <v>0</v>
      </c>
      <c r="BI189" s="124">
        <f>IF($N$189="nulová",$J$189,0)</f>
        <v>0</v>
      </c>
      <c r="BJ189" s="71" t="s">
        <v>21</v>
      </c>
      <c r="BK189" s="124">
        <f>ROUND($I$189*$H$189,2)</f>
        <v>0</v>
      </c>
      <c r="BL189" s="71" t="s">
        <v>149</v>
      </c>
      <c r="BM189" s="71" t="s">
        <v>294</v>
      </c>
    </row>
    <row r="190" spans="2:51" s="6" customFormat="1" ht="15.75" customHeight="1">
      <c r="B190" s="131"/>
      <c r="D190" s="126" t="s">
        <v>151</v>
      </c>
      <c r="E190" s="134"/>
      <c r="F190" s="134" t="s">
        <v>295</v>
      </c>
      <c r="H190" s="135">
        <v>534.168</v>
      </c>
      <c r="L190" s="131"/>
      <c r="M190" s="136"/>
      <c r="T190" s="137"/>
      <c r="AT190" s="133" t="s">
        <v>151</v>
      </c>
      <c r="AU190" s="133" t="s">
        <v>81</v>
      </c>
      <c r="AV190" s="133" t="s">
        <v>81</v>
      </c>
      <c r="AW190" s="133" t="s">
        <v>109</v>
      </c>
      <c r="AX190" s="133" t="s">
        <v>21</v>
      </c>
      <c r="AY190" s="133" t="s">
        <v>142</v>
      </c>
    </row>
    <row r="191" spans="2:65" s="6" customFormat="1" ht="15.75" customHeight="1">
      <c r="B191" s="22"/>
      <c r="C191" s="159" t="s">
        <v>296</v>
      </c>
      <c r="D191" s="159" t="s">
        <v>228</v>
      </c>
      <c r="E191" s="151" t="s">
        <v>297</v>
      </c>
      <c r="F191" s="152" t="s">
        <v>298</v>
      </c>
      <c r="G191" s="150" t="s">
        <v>280</v>
      </c>
      <c r="H191" s="153">
        <v>59.519</v>
      </c>
      <c r="I191" s="154"/>
      <c r="J191" s="155">
        <f>ROUND($I$191*$H$191,2)</f>
        <v>0</v>
      </c>
      <c r="K191" s="152" t="s">
        <v>148</v>
      </c>
      <c r="L191" s="156"/>
      <c r="M191" s="157"/>
      <c r="N191" s="158" t="s">
        <v>43</v>
      </c>
      <c r="Q191" s="122">
        <v>1</v>
      </c>
      <c r="R191" s="122">
        <f>$Q$191*$H$191</f>
        <v>59.519</v>
      </c>
      <c r="S191" s="122">
        <v>0</v>
      </c>
      <c r="T191" s="123">
        <f>$S$191*$H$191</f>
        <v>0</v>
      </c>
      <c r="AR191" s="71" t="s">
        <v>83</v>
      </c>
      <c r="AT191" s="71" t="s">
        <v>228</v>
      </c>
      <c r="AU191" s="71" t="s">
        <v>81</v>
      </c>
      <c r="AY191" s="6" t="s">
        <v>142</v>
      </c>
      <c r="BE191" s="124">
        <f>IF($N$191="základní",$J$191,0)</f>
        <v>0</v>
      </c>
      <c r="BF191" s="124">
        <f>IF($N$191="snížená",$J$191,0)</f>
        <v>0</v>
      </c>
      <c r="BG191" s="124">
        <f>IF($N$191="zákl. přenesená",$J$191,0)</f>
        <v>0</v>
      </c>
      <c r="BH191" s="124">
        <f>IF($N$191="sníž. přenesená",$J$191,0)</f>
        <v>0</v>
      </c>
      <c r="BI191" s="124">
        <f>IF($N$191="nulová",$J$191,0)</f>
        <v>0</v>
      </c>
      <c r="BJ191" s="71" t="s">
        <v>21</v>
      </c>
      <c r="BK191" s="124">
        <f>ROUND($I$191*$H$191,2)</f>
        <v>0</v>
      </c>
      <c r="BL191" s="71" t="s">
        <v>149</v>
      </c>
      <c r="BM191" s="71" t="s">
        <v>299</v>
      </c>
    </row>
    <row r="192" spans="2:51" s="6" customFormat="1" ht="15.75" customHeight="1">
      <c r="B192" s="125"/>
      <c r="D192" s="126" t="s">
        <v>151</v>
      </c>
      <c r="E192" s="127"/>
      <c r="F192" s="127" t="s">
        <v>290</v>
      </c>
      <c r="H192" s="128"/>
      <c r="L192" s="125"/>
      <c r="M192" s="129"/>
      <c r="T192" s="130"/>
      <c r="AT192" s="128" t="s">
        <v>151</v>
      </c>
      <c r="AU192" s="128" t="s">
        <v>81</v>
      </c>
      <c r="AV192" s="128" t="s">
        <v>21</v>
      </c>
      <c r="AW192" s="128" t="s">
        <v>109</v>
      </c>
      <c r="AX192" s="128" t="s">
        <v>72</v>
      </c>
      <c r="AY192" s="128" t="s">
        <v>142</v>
      </c>
    </row>
    <row r="193" spans="2:51" s="6" customFormat="1" ht="15.75" customHeight="1">
      <c r="B193" s="131"/>
      <c r="D193" s="132" t="s">
        <v>151</v>
      </c>
      <c r="E193" s="133"/>
      <c r="F193" s="134" t="s">
        <v>300</v>
      </c>
      <c r="H193" s="135">
        <v>59.519</v>
      </c>
      <c r="L193" s="131"/>
      <c r="M193" s="136"/>
      <c r="T193" s="137"/>
      <c r="AT193" s="133" t="s">
        <v>151</v>
      </c>
      <c r="AU193" s="133" t="s">
        <v>81</v>
      </c>
      <c r="AV193" s="133" t="s">
        <v>81</v>
      </c>
      <c r="AW193" s="133" t="s">
        <v>109</v>
      </c>
      <c r="AX193" s="133" t="s">
        <v>21</v>
      </c>
      <c r="AY193" s="133" t="s">
        <v>142</v>
      </c>
    </row>
    <row r="194" spans="2:65" s="6" customFormat="1" ht="15.75" customHeight="1">
      <c r="B194" s="22"/>
      <c r="C194" s="113" t="s">
        <v>301</v>
      </c>
      <c r="D194" s="113" t="s">
        <v>144</v>
      </c>
      <c r="E194" s="114" t="s">
        <v>283</v>
      </c>
      <c r="F194" s="115" t="s">
        <v>284</v>
      </c>
      <c r="G194" s="116" t="s">
        <v>188</v>
      </c>
      <c r="H194" s="117">
        <v>131.798</v>
      </c>
      <c r="I194" s="118"/>
      <c r="J194" s="119">
        <f>ROUND($I$194*$H$194,2)</f>
        <v>0</v>
      </c>
      <c r="K194" s="115" t="s">
        <v>148</v>
      </c>
      <c r="L194" s="22"/>
      <c r="M194" s="120"/>
      <c r="N194" s="121" t="s">
        <v>43</v>
      </c>
      <c r="Q194" s="122">
        <v>0</v>
      </c>
      <c r="R194" s="122">
        <f>$Q$194*$H$194</f>
        <v>0</v>
      </c>
      <c r="S194" s="122">
        <v>0</v>
      </c>
      <c r="T194" s="123">
        <f>$S$194*$H$194</f>
        <v>0</v>
      </c>
      <c r="AR194" s="71" t="s">
        <v>149</v>
      </c>
      <c r="AT194" s="71" t="s">
        <v>144</v>
      </c>
      <c r="AU194" s="71" t="s">
        <v>81</v>
      </c>
      <c r="AY194" s="6" t="s">
        <v>142</v>
      </c>
      <c r="BE194" s="124">
        <f>IF($N$194="základní",$J$194,0)</f>
        <v>0</v>
      </c>
      <c r="BF194" s="124">
        <f>IF($N$194="snížená",$J$194,0)</f>
        <v>0</v>
      </c>
      <c r="BG194" s="124">
        <f>IF($N$194="zákl. přenesená",$J$194,0)</f>
        <v>0</v>
      </c>
      <c r="BH194" s="124">
        <f>IF($N$194="sníž. přenesená",$J$194,0)</f>
        <v>0</v>
      </c>
      <c r="BI194" s="124">
        <f>IF($N$194="nulová",$J$194,0)</f>
        <v>0</v>
      </c>
      <c r="BJ194" s="71" t="s">
        <v>21</v>
      </c>
      <c r="BK194" s="124">
        <f>ROUND($I$194*$H$194,2)</f>
        <v>0</v>
      </c>
      <c r="BL194" s="71" t="s">
        <v>149</v>
      </c>
      <c r="BM194" s="71" t="s">
        <v>302</v>
      </c>
    </row>
    <row r="195" spans="2:51" s="6" customFormat="1" ht="15.75" customHeight="1">
      <c r="B195" s="131"/>
      <c r="D195" s="126" t="s">
        <v>151</v>
      </c>
      <c r="E195" s="134"/>
      <c r="F195" s="134" t="s">
        <v>85</v>
      </c>
      <c r="H195" s="135">
        <v>831.732</v>
      </c>
      <c r="L195" s="131"/>
      <c r="M195" s="136"/>
      <c r="T195" s="137"/>
      <c r="AT195" s="133" t="s">
        <v>151</v>
      </c>
      <c r="AU195" s="133" t="s">
        <v>81</v>
      </c>
      <c r="AV195" s="133" t="s">
        <v>81</v>
      </c>
      <c r="AW195" s="133" t="s">
        <v>109</v>
      </c>
      <c r="AX195" s="133" t="s">
        <v>72</v>
      </c>
      <c r="AY195" s="133" t="s">
        <v>142</v>
      </c>
    </row>
    <row r="196" spans="2:51" s="6" customFormat="1" ht="15.75" customHeight="1">
      <c r="B196" s="131"/>
      <c r="D196" s="132" t="s">
        <v>151</v>
      </c>
      <c r="E196" s="133"/>
      <c r="F196" s="134" t="s">
        <v>303</v>
      </c>
      <c r="H196" s="135">
        <v>-664.143</v>
      </c>
      <c r="L196" s="131"/>
      <c r="M196" s="136"/>
      <c r="T196" s="137"/>
      <c r="AT196" s="133" t="s">
        <v>151</v>
      </c>
      <c r="AU196" s="133" t="s">
        <v>81</v>
      </c>
      <c r="AV196" s="133" t="s">
        <v>81</v>
      </c>
      <c r="AW196" s="133" t="s">
        <v>109</v>
      </c>
      <c r="AX196" s="133" t="s">
        <v>72</v>
      </c>
      <c r="AY196" s="133" t="s">
        <v>142</v>
      </c>
    </row>
    <row r="197" spans="2:51" s="6" customFormat="1" ht="15.75" customHeight="1">
      <c r="B197" s="131"/>
      <c r="D197" s="132" t="s">
        <v>151</v>
      </c>
      <c r="E197" s="133"/>
      <c r="F197" s="134" t="s">
        <v>304</v>
      </c>
      <c r="H197" s="135">
        <v>-32.4</v>
      </c>
      <c r="L197" s="131"/>
      <c r="M197" s="136"/>
      <c r="T197" s="137"/>
      <c r="AT197" s="133" t="s">
        <v>151</v>
      </c>
      <c r="AU197" s="133" t="s">
        <v>81</v>
      </c>
      <c r="AV197" s="133" t="s">
        <v>81</v>
      </c>
      <c r="AW197" s="133" t="s">
        <v>109</v>
      </c>
      <c r="AX197" s="133" t="s">
        <v>72</v>
      </c>
      <c r="AY197" s="133" t="s">
        <v>142</v>
      </c>
    </row>
    <row r="198" spans="2:51" s="6" customFormat="1" ht="15.75" customHeight="1">
      <c r="B198" s="131"/>
      <c r="D198" s="132" t="s">
        <v>151</v>
      </c>
      <c r="E198" s="133"/>
      <c r="F198" s="134" t="s">
        <v>305</v>
      </c>
      <c r="H198" s="135">
        <v>-3.391</v>
      </c>
      <c r="L198" s="131"/>
      <c r="M198" s="136"/>
      <c r="T198" s="137"/>
      <c r="AT198" s="133" t="s">
        <v>151</v>
      </c>
      <c r="AU198" s="133" t="s">
        <v>81</v>
      </c>
      <c r="AV198" s="133" t="s">
        <v>81</v>
      </c>
      <c r="AW198" s="133" t="s">
        <v>109</v>
      </c>
      <c r="AX198" s="133" t="s">
        <v>72</v>
      </c>
      <c r="AY198" s="133" t="s">
        <v>142</v>
      </c>
    </row>
    <row r="199" spans="2:51" s="6" customFormat="1" ht="15.75" customHeight="1">
      <c r="B199" s="138"/>
      <c r="D199" s="132" t="s">
        <v>151</v>
      </c>
      <c r="E199" s="139" t="s">
        <v>99</v>
      </c>
      <c r="F199" s="140" t="s">
        <v>165</v>
      </c>
      <c r="H199" s="141">
        <v>131.798</v>
      </c>
      <c r="L199" s="138"/>
      <c r="M199" s="142"/>
      <c r="T199" s="143"/>
      <c r="AT199" s="139" t="s">
        <v>151</v>
      </c>
      <c r="AU199" s="139" t="s">
        <v>81</v>
      </c>
      <c r="AV199" s="139" t="s">
        <v>149</v>
      </c>
      <c r="AW199" s="139" t="s">
        <v>109</v>
      </c>
      <c r="AX199" s="139" t="s">
        <v>21</v>
      </c>
      <c r="AY199" s="139" t="s">
        <v>142</v>
      </c>
    </row>
    <row r="200" spans="2:65" s="6" customFormat="1" ht="15.75" customHeight="1">
      <c r="B200" s="22"/>
      <c r="C200" s="113" t="s">
        <v>306</v>
      </c>
      <c r="D200" s="113" t="s">
        <v>144</v>
      </c>
      <c r="E200" s="114" t="s">
        <v>307</v>
      </c>
      <c r="F200" s="115" t="s">
        <v>308</v>
      </c>
      <c r="G200" s="116" t="s">
        <v>188</v>
      </c>
      <c r="H200" s="117">
        <v>298.64</v>
      </c>
      <c r="I200" s="118"/>
      <c r="J200" s="119">
        <f>ROUND($I$200*$H$200,2)</f>
        <v>0</v>
      </c>
      <c r="K200" s="115" t="s">
        <v>148</v>
      </c>
      <c r="L200" s="22"/>
      <c r="M200" s="120"/>
      <c r="N200" s="121" t="s">
        <v>43</v>
      </c>
      <c r="Q200" s="122">
        <v>0</v>
      </c>
      <c r="R200" s="122">
        <f>$Q$200*$H$200</f>
        <v>0</v>
      </c>
      <c r="S200" s="122">
        <v>0</v>
      </c>
      <c r="T200" s="123">
        <f>$S$200*$H$200</f>
        <v>0</v>
      </c>
      <c r="AR200" s="71" t="s">
        <v>149</v>
      </c>
      <c r="AT200" s="71" t="s">
        <v>144</v>
      </c>
      <c r="AU200" s="71" t="s">
        <v>81</v>
      </c>
      <c r="AY200" s="6" t="s">
        <v>142</v>
      </c>
      <c r="BE200" s="124">
        <f>IF($N$200="základní",$J$200,0)</f>
        <v>0</v>
      </c>
      <c r="BF200" s="124">
        <f>IF($N$200="snížená",$J$200,0)</f>
        <v>0</v>
      </c>
      <c r="BG200" s="124">
        <f>IF($N$200="zákl. přenesená",$J$200,0)</f>
        <v>0</v>
      </c>
      <c r="BH200" s="124">
        <f>IF($N$200="sníž. přenesená",$J$200,0)</f>
        <v>0</v>
      </c>
      <c r="BI200" s="124">
        <f>IF($N$200="nulová",$J$200,0)</f>
        <v>0</v>
      </c>
      <c r="BJ200" s="71" t="s">
        <v>21</v>
      </c>
      <c r="BK200" s="124">
        <f>ROUND($I$200*$H$200,2)</f>
        <v>0</v>
      </c>
      <c r="BL200" s="71" t="s">
        <v>149</v>
      </c>
      <c r="BM200" s="71" t="s">
        <v>309</v>
      </c>
    </row>
    <row r="201" spans="2:51" s="6" customFormat="1" ht="15.75" customHeight="1">
      <c r="B201" s="131"/>
      <c r="D201" s="126" t="s">
        <v>151</v>
      </c>
      <c r="E201" s="134" t="s">
        <v>101</v>
      </c>
      <c r="F201" s="134" t="s">
        <v>310</v>
      </c>
      <c r="H201" s="135">
        <v>298.64</v>
      </c>
      <c r="L201" s="131"/>
      <c r="M201" s="136"/>
      <c r="T201" s="137"/>
      <c r="AT201" s="133" t="s">
        <v>151</v>
      </c>
      <c r="AU201" s="133" t="s">
        <v>81</v>
      </c>
      <c r="AV201" s="133" t="s">
        <v>81</v>
      </c>
      <c r="AW201" s="133" t="s">
        <v>109</v>
      </c>
      <c r="AX201" s="133" t="s">
        <v>21</v>
      </c>
      <c r="AY201" s="133" t="s">
        <v>142</v>
      </c>
    </row>
    <row r="202" spans="2:65" s="6" customFormat="1" ht="15.75" customHeight="1">
      <c r="B202" s="22"/>
      <c r="C202" s="159" t="s">
        <v>311</v>
      </c>
      <c r="D202" s="159" t="s">
        <v>228</v>
      </c>
      <c r="E202" s="151" t="s">
        <v>312</v>
      </c>
      <c r="F202" s="152" t="s">
        <v>313</v>
      </c>
      <c r="G202" s="150" t="s">
        <v>280</v>
      </c>
      <c r="H202" s="153">
        <v>548.602</v>
      </c>
      <c r="I202" s="154"/>
      <c r="J202" s="155">
        <f>ROUND($I$202*$H$202,2)</f>
        <v>0</v>
      </c>
      <c r="K202" s="152" t="s">
        <v>148</v>
      </c>
      <c r="L202" s="156"/>
      <c r="M202" s="157"/>
      <c r="N202" s="158" t="s">
        <v>43</v>
      </c>
      <c r="Q202" s="122">
        <v>1</v>
      </c>
      <c r="R202" s="122">
        <f>$Q$202*$H$202</f>
        <v>548.602</v>
      </c>
      <c r="S202" s="122">
        <v>0</v>
      </c>
      <c r="T202" s="123">
        <f>$S$202*$H$202</f>
        <v>0</v>
      </c>
      <c r="AR202" s="71" t="s">
        <v>83</v>
      </c>
      <c r="AT202" s="71" t="s">
        <v>228</v>
      </c>
      <c r="AU202" s="71" t="s">
        <v>81</v>
      </c>
      <c r="AY202" s="6" t="s">
        <v>142</v>
      </c>
      <c r="BE202" s="124">
        <f>IF($N$202="základní",$J$202,0)</f>
        <v>0</v>
      </c>
      <c r="BF202" s="124">
        <f>IF($N$202="snížená",$J$202,0)</f>
        <v>0</v>
      </c>
      <c r="BG202" s="124">
        <f>IF($N$202="zákl. přenesená",$J$202,0)</f>
        <v>0</v>
      </c>
      <c r="BH202" s="124">
        <f>IF($N$202="sníž. přenesená",$J$202,0)</f>
        <v>0</v>
      </c>
      <c r="BI202" s="124">
        <f>IF($N$202="nulová",$J$202,0)</f>
        <v>0</v>
      </c>
      <c r="BJ202" s="71" t="s">
        <v>21</v>
      </c>
      <c r="BK202" s="124">
        <f>ROUND($I$202*$H$202,2)</f>
        <v>0</v>
      </c>
      <c r="BL202" s="71" t="s">
        <v>149</v>
      </c>
      <c r="BM202" s="71" t="s">
        <v>314</v>
      </c>
    </row>
    <row r="203" spans="2:51" s="6" customFormat="1" ht="15.75" customHeight="1">
      <c r="B203" s="131"/>
      <c r="D203" s="126" t="s">
        <v>151</v>
      </c>
      <c r="E203" s="134"/>
      <c r="F203" s="134" t="s">
        <v>315</v>
      </c>
      <c r="H203" s="135">
        <v>548.602</v>
      </c>
      <c r="L203" s="131"/>
      <c r="M203" s="136"/>
      <c r="T203" s="137"/>
      <c r="AT203" s="133" t="s">
        <v>151</v>
      </c>
      <c r="AU203" s="133" t="s">
        <v>81</v>
      </c>
      <c r="AV203" s="133" t="s">
        <v>81</v>
      </c>
      <c r="AW203" s="133" t="s">
        <v>109</v>
      </c>
      <c r="AX203" s="133" t="s">
        <v>21</v>
      </c>
      <c r="AY203" s="133" t="s">
        <v>142</v>
      </c>
    </row>
    <row r="204" spans="2:65" s="6" customFormat="1" ht="15.75" customHeight="1">
      <c r="B204" s="22"/>
      <c r="C204" s="113" t="s">
        <v>316</v>
      </c>
      <c r="D204" s="113" t="s">
        <v>144</v>
      </c>
      <c r="E204" s="114" t="s">
        <v>317</v>
      </c>
      <c r="F204" s="115" t="s">
        <v>318</v>
      </c>
      <c r="G204" s="116" t="s">
        <v>147</v>
      </c>
      <c r="H204" s="117">
        <v>159</v>
      </c>
      <c r="I204" s="118"/>
      <c r="J204" s="119">
        <f>ROUND($I$204*$H$204,2)</f>
        <v>0</v>
      </c>
      <c r="K204" s="115" t="s">
        <v>148</v>
      </c>
      <c r="L204" s="22"/>
      <c r="M204" s="120"/>
      <c r="N204" s="121" t="s">
        <v>43</v>
      </c>
      <c r="Q204" s="122">
        <v>0</v>
      </c>
      <c r="R204" s="122">
        <f>$Q$204*$H$204</f>
        <v>0</v>
      </c>
      <c r="S204" s="122">
        <v>0</v>
      </c>
      <c r="T204" s="123">
        <f>$S$204*$H$204</f>
        <v>0</v>
      </c>
      <c r="AR204" s="71" t="s">
        <v>149</v>
      </c>
      <c r="AT204" s="71" t="s">
        <v>144</v>
      </c>
      <c r="AU204" s="71" t="s">
        <v>81</v>
      </c>
      <c r="AY204" s="6" t="s">
        <v>142</v>
      </c>
      <c r="BE204" s="124">
        <f>IF($N$204="základní",$J$204,0)</f>
        <v>0</v>
      </c>
      <c r="BF204" s="124">
        <f>IF($N$204="snížená",$J$204,0)</f>
        <v>0</v>
      </c>
      <c r="BG204" s="124">
        <f>IF($N$204="zákl. přenesená",$J$204,0)</f>
        <v>0</v>
      </c>
      <c r="BH204" s="124">
        <f>IF($N$204="sníž. přenesená",$J$204,0)</f>
        <v>0</v>
      </c>
      <c r="BI204" s="124">
        <f>IF($N$204="nulová",$J$204,0)</f>
        <v>0</v>
      </c>
      <c r="BJ204" s="71" t="s">
        <v>21</v>
      </c>
      <c r="BK204" s="124">
        <f>ROUND($I$204*$H$204,2)</f>
        <v>0</v>
      </c>
      <c r="BL204" s="71" t="s">
        <v>149</v>
      </c>
      <c r="BM204" s="71" t="s">
        <v>319</v>
      </c>
    </row>
    <row r="205" spans="2:51" s="6" customFormat="1" ht="15.75" customHeight="1">
      <c r="B205" s="131"/>
      <c r="D205" s="126" t="s">
        <v>151</v>
      </c>
      <c r="E205" s="134"/>
      <c r="F205" s="134" t="s">
        <v>320</v>
      </c>
      <c r="H205" s="135">
        <v>159</v>
      </c>
      <c r="L205" s="131"/>
      <c r="M205" s="136"/>
      <c r="T205" s="137"/>
      <c r="AT205" s="133" t="s">
        <v>151</v>
      </c>
      <c r="AU205" s="133" t="s">
        <v>81</v>
      </c>
      <c r="AV205" s="133" t="s">
        <v>81</v>
      </c>
      <c r="AW205" s="133" t="s">
        <v>109</v>
      </c>
      <c r="AX205" s="133" t="s">
        <v>21</v>
      </c>
      <c r="AY205" s="133" t="s">
        <v>142</v>
      </c>
    </row>
    <row r="206" spans="2:63" s="102" customFormat="1" ht="23.25" customHeight="1">
      <c r="B206" s="103"/>
      <c r="D206" s="104" t="s">
        <v>71</v>
      </c>
      <c r="E206" s="111" t="s">
        <v>269</v>
      </c>
      <c r="F206" s="111" t="s">
        <v>321</v>
      </c>
      <c r="J206" s="112">
        <f>$BK$206</f>
        <v>0</v>
      </c>
      <c r="L206" s="103"/>
      <c r="M206" s="107"/>
      <c r="P206" s="108">
        <f>SUM($P$207:$P$208)</f>
        <v>0</v>
      </c>
      <c r="R206" s="108">
        <f>SUM($R$207:$R$208)</f>
        <v>0.004843</v>
      </c>
      <c r="T206" s="109">
        <f>SUM($T$207:$T$208)</f>
        <v>0</v>
      </c>
      <c r="AR206" s="104" t="s">
        <v>21</v>
      </c>
      <c r="AT206" s="104" t="s">
        <v>71</v>
      </c>
      <c r="AU206" s="104" t="s">
        <v>81</v>
      </c>
      <c r="AY206" s="104" t="s">
        <v>142</v>
      </c>
      <c r="BK206" s="110">
        <f>SUM($BK$207:$BK$208)</f>
        <v>0</v>
      </c>
    </row>
    <row r="207" spans="2:65" s="6" customFormat="1" ht="15.75" customHeight="1">
      <c r="B207" s="22"/>
      <c r="C207" s="113" t="s">
        <v>322</v>
      </c>
      <c r="D207" s="113" t="s">
        <v>144</v>
      </c>
      <c r="E207" s="114" t="s">
        <v>323</v>
      </c>
      <c r="F207" s="115" t="s">
        <v>324</v>
      </c>
      <c r="G207" s="116" t="s">
        <v>147</v>
      </c>
      <c r="H207" s="117">
        <v>159</v>
      </c>
      <c r="I207" s="118"/>
      <c r="J207" s="119">
        <f>ROUND($I$207*$H$207,2)</f>
        <v>0</v>
      </c>
      <c r="K207" s="115" t="s">
        <v>148</v>
      </c>
      <c r="L207" s="22"/>
      <c r="M207" s="120"/>
      <c r="N207" s="121" t="s">
        <v>43</v>
      </c>
      <c r="Q207" s="122">
        <v>0</v>
      </c>
      <c r="R207" s="122">
        <f>$Q$207*$H$207</f>
        <v>0</v>
      </c>
      <c r="S207" s="122">
        <v>0</v>
      </c>
      <c r="T207" s="123">
        <f>$S$207*$H$207</f>
        <v>0</v>
      </c>
      <c r="AR207" s="71" t="s">
        <v>149</v>
      </c>
      <c r="AT207" s="71" t="s">
        <v>144</v>
      </c>
      <c r="AU207" s="71" t="s">
        <v>157</v>
      </c>
      <c r="AY207" s="6" t="s">
        <v>142</v>
      </c>
      <c r="BE207" s="124">
        <f>IF($N$207="základní",$J$207,0)</f>
        <v>0</v>
      </c>
      <c r="BF207" s="124">
        <f>IF($N$207="snížená",$J$207,0)</f>
        <v>0</v>
      </c>
      <c r="BG207" s="124">
        <f>IF($N$207="zákl. přenesená",$J$207,0)</f>
        <v>0</v>
      </c>
      <c r="BH207" s="124">
        <f>IF($N$207="sníž. přenesená",$J$207,0)</f>
        <v>0</v>
      </c>
      <c r="BI207" s="124">
        <f>IF($N$207="nulová",$J$207,0)</f>
        <v>0</v>
      </c>
      <c r="BJ207" s="71" t="s">
        <v>21</v>
      </c>
      <c r="BK207" s="124">
        <f>ROUND($I$207*$H$207,2)</f>
        <v>0</v>
      </c>
      <c r="BL207" s="71" t="s">
        <v>149</v>
      </c>
      <c r="BM207" s="71" t="s">
        <v>325</v>
      </c>
    </row>
    <row r="208" spans="2:65" s="6" customFormat="1" ht="15.75" customHeight="1">
      <c r="B208" s="22"/>
      <c r="C208" s="150" t="s">
        <v>326</v>
      </c>
      <c r="D208" s="150" t="s">
        <v>228</v>
      </c>
      <c r="E208" s="151" t="s">
        <v>327</v>
      </c>
      <c r="F208" s="152" t="s">
        <v>328</v>
      </c>
      <c r="G208" s="150" t="s">
        <v>329</v>
      </c>
      <c r="H208" s="153">
        <v>4.843</v>
      </c>
      <c r="I208" s="154"/>
      <c r="J208" s="155">
        <f>ROUND($I$208*$H$208,2)</f>
        <v>0</v>
      </c>
      <c r="K208" s="152" t="s">
        <v>148</v>
      </c>
      <c r="L208" s="156"/>
      <c r="M208" s="157"/>
      <c r="N208" s="158" t="s">
        <v>43</v>
      </c>
      <c r="Q208" s="122">
        <v>0.001</v>
      </c>
      <c r="R208" s="122">
        <f>$Q$208*$H$208</f>
        <v>0.004843</v>
      </c>
      <c r="S208" s="122">
        <v>0</v>
      </c>
      <c r="T208" s="123">
        <f>$S$208*$H$208</f>
        <v>0</v>
      </c>
      <c r="AR208" s="71" t="s">
        <v>83</v>
      </c>
      <c r="AT208" s="71" t="s">
        <v>228</v>
      </c>
      <c r="AU208" s="71" t="s">
        <v>157</v>
      </c>
      <c r="AY208" s="71" t="s">
        <v>142</v>
      </c>
      <c r="BE208" s="124">
        <f>IF($N$208="základní",$J$208,0)</f>
        <v>0</v>
      </c>
      <c r="BF208" s="124">
        <f>IF($N$208="snížená",$J$208,0)</f>
        <v>0</v>
      </c>
      <c r="BG208" s="124">
        <f>IF($N$208="zákl. přenesená",$J$208,0)</f>
        <v>0</v>
      </c>
      <c r="BH208" s="124">
        <f>IF($N$208="sníž. přenesená",$J$208,0)</f>
        <v>0</v>
      </c>
      <c r="BI208" s="124">
        <f>IF($N$208="nulová",$J$208,0)</f>
        <v>0</v>
      </c>
      <c r="BJ208" s="71" t="s">
        <v>21</v>
      </c>
      <c r="BK208" s="124">
        <f>ROUND($I$208*$H$208,2)</f>
        <v>0</v>
      </c>
      <c r="BL208" s="71" t="s">
        <v>149</v>
      </c>
      <c r="BM208" s="71" t="s">
        <v>330</v>
      </c>
    </row>
    <row r="209" spans="2:63" s="102" customFormat="1" ht="30.75" customHeight="1">
      <c r="B209" s="103"/>
      <c r="D209" s="104" t="s">
        <v>71</v>
      </c>
      <c r="E209" s="111" t="s">
        <v>157</v>
      </c>
      <c r="F209" s="111" t="s">
        <v>331</v>
      </c>
      <c r="J209" s="112">
        <f>$BK$209</f>
        <v>0</v>
      </c>
      <c r="L209" s="103"/>
      <c r="M209" s="107"/>
      <c r="P209" s="108">
        <f>$P$210</f>
        <v>0</v>
      </c>
      <c r="R209" s="108">
        <f>$R$210</f>
        <v>1.644</v>
      </c>
      <c r="T209" s="109">
        <f>$T$210</f>
        <v>0</v>
      </c>
      <c r="AR209" s="104" t="s">
        <v>21</v>
      </c>
      <c r="AT209" s="104" t="s">
        <v>71</v>
      </c>
      <c r="AU209" s="104" t="s">
        <v>21</v>
      </c>
      <c r="AY209" s="104" t="s">
        <v>142</v>
      </c>
      <c r="BK209" s="110">
        <f>$BK$210</f>
        <v>0</v>
      </c>
    </row>
    <row r="210" spans="2:65" s="6" customFormat="1" ht="27" customHeight="1">
      <c r="B210" s="22"/>
      <c r="C210" s="116" t="s">
        <v>332</v>
      </c>
      <c r="D210" s="116" t="s">
        <v>144</v>
      </c>
      <c r="E210" s="114" t="s">
        <v>333</v>
      </c>
      <c r="F210" s="115" t="s">
        <v>334</v>
      </c>
      <c r="G210" s="116" t="s">
        <v>335</v>
      </c>
      <c r="H210" s="117">
        <v>2</v>
      </c>
      <c r="I210" s="118"/>
      <c r="J210" s="119">
        <f>ROUND($I$210*$H$210,2)</f>
        <v>0</v>
      </c>
      <c r="K210" s="115"/>
      <c r="L210" s="22"/>
      <c r="M210" s="120"/>
      <c r="N210" s="121" t="s">
        <v>43</v>
      </c>
      <c r="Q210" s="122">
        <v>0.822</v>
      </c>
      <c r="R210" s="122">
        <f>$Q$210*$H$210</f>
        <v>1.644</v>
      </c>
      <c r="S210" s="122">
        <v>0</v>
      </c>
      <c r="T210" s="123">
        <f>$S$210*$H$210</f>
        <v>0</v>
      </c>
      <c r="AR210" s="71" t="s">
        <v>149</v>
      </c>
      <c r="AT210" s="71" t="s">
        <v>144</v>
      </c>
      <c r="AU210" s="71" t="s">
        <v>81</v>
      </c>
      <c r="AY210" s="71" t="s">
        <v>142</v>
      </c>
      <c r="BE210" s="124">
        <f>IF($N$210="základní",$J$210,0)</f>
        <v>0</v>
      </c>
      <c r="BF210" s="124">
        <f>IF($N$210="snížená",$J$210,0)</f>
        <v>0</v>
      </c>
      <c r="BG210" s="124">
        <f>IF($N$210="zákl. přenesená",$J$210,0)</f>
        <v>0</v>
      </c>
      <c r="BH210" s="124">
        <f>IF($N$210="sníž. přenesená",$J$210,0)</f>
        <v>0</v>
      </c>
      <c r="BI210" s="124">
        <f>IF($N$210="nulová",$J$210,0)</f>
        <v>0</v>
      </c>
      <c r="BJ210" s="71" t="s">
        <v>21</v>
      </c>
      <c r="BK210" s="124">
        <f>ROUND($I$210*$H$210,2)</f>
        <v>0</v>
      </c>
      <c r="BL210" s="71" t="s">
        <v>149</v>
      </c>
      <c r="BM210" s="71" t="s">
        <v>336</v>
      </c>
    </row>
    <row r="211" spans="2:63" s="102" customFormat="1" ht="30.75" customHeight="1">
      <c r="B211" s="103"/>
      <c r="D211" s="104" t="s">
        <v>71</v>
      </c>
      <c r="E211" s="111" t="s">
        <v>149</v>
      </c>
      <c r="F211" s="111" t="s">
        <v>337</v>
      </c>
      <c r="J211" s="112">
        <f>$BK$211</f>
        <v>0</v>
      </c>
      <c r="L211" s="103"/>
      <c r="M211" s="107"/>
      <c r="P211" s="108">
        <f>SUM($P$212:$P$215)</f>
        <v>0</v>
      </c>
      <c r="R211" s="108">
        <f>SUM($R$212:$R$215)</f>
        <v>0</v>
      </c>
      <c r="T211" s="109">
        <f>SUM($T$212:$T$215)</f>
        <v>0</v>
      </c>
      <c r="AR211" s="104" t="s">
        <v>21</v>
      </c>
      <c r="AT211" s="104" t="s">
        <v>71</v>
      </c>
      <c r="AU211" s="104" t="s">
        <v>21</v>
      </c>
      <c r="AY211" s="104" t="s">
        <v>142</v>
      </c>
      <c r="BK211" s="110">
        <f>SUM($BK$212:$BK$215)</f>
        <v>0</v>
      </c>
    </row>
    <row r="212" spans="2:65" s="6" customFormat="1" ht="15.75" customHeight="1">
      <c r="B212" s="22"/>
      <c r="C212" s="116" t="s">
        <v>338</v>
      </c>
      <c r="D212" s="116" t="s">
        <v>144</v>
      </c>
      <c r="E212" s="114" t="s">
        <v>339</v>
      </c>
      <c r="F212" s="115" t="s">
        <v>340</v>
      </c>
      <c r="G212" s="116" t="s">
        <v>188</v>
      </c>
      <c r="H212" s="117">
        <v>74.72</v>
      </c>
      <c r="I212" s="118"/>
      <c r="J212" s="119">
        <f>ROUND($I$212*$H$212,2)</f>
        <v>0</v>
      </c>
      <c r="K212" s="115" t="s">
        <v>148</v>
      </c>
      <c r="L212" s="22"/>
      <c r="M212" s="120"/>
      <c r="N212" s="121" t="s">
        <v>43</v>
      </c>
      <c r="Q212" s="122">
        <v>0</v>
      </c>
      <c r="R212" s="122">
        <f>$Q$212*$H$212</f>
        <v>0</v>
      </c>
      <c r="S212" s="122">
        <v>0</v>
      </c>
      <c r="T212" s="123">
        <f>$S$212*$H$212</f>
        <v>0</v>
      </c>
      <c r="AR212" s="71" t="s">
        <v>149</v>
      </c>
      <c r="AT212" s="71" t="s">
        <v>144</v>
      </c>
      <c r="AU212" s="71" t="s">
        <v>81</v>
      </c>
      <c r="AY212" s="71" t="s">
        <v>142</v>
      </c>
      <c r="BE212" s="124">
        <f>IF($N$212="základní",$J$212,0)</f>
        <v>0</v>
      </c>
      <c r="BF212" s="124">
        <f>IF($N$212="snížená",$J$212,0)</f>
        <v>0</v>
      </c>
      <c r="BG212" s="124">
        <f>IF($N$212="zákl. přenesená",$J$212,0)</f>
        <v>0</v>
      </c>
      <c r="BH212" s="124">
        <f>IF($N$212="sníž. přenesená",$J$212,0)</f>
        <v>0</v>
      </c>
      <c r="BI212" s="124">
        <f>IF($N$212="nulová",$J$212,0)</f>
        <v>0</v>
      </c>
      <c r="BJ212" s="71" t="s">
        <v>21</v>
      </c>
      <c r="BK212" s="124">
        <f>ROUND($I$212*$H$212,2)</f>
        <v>0</v>
      </c>
      <c r="BL212" s="71" t="s">
        <v>149</v>
      </c>
      <c r="BM212" s="71" t="s">
        <v>341</v>
      </c>
    </row>
    <row r="213" spans="2:51" s="6" customFormat="1" ht="15.75" customHeight="1">
      <c r="B213" s="131"/>
      <c r="D213" s="126" t="s">
        <v>151</v>
      </c>
      <c r="E213" s="134" t="s">
        <v>103</v>
      </c>
      <c r="F213" s="134" t="s">
        <v>342</v>
      </c>
      <c r="H213" s="135">
        <v>74.72</v>
      </c>
      <c r="L213" s="131"/>
      <c r="M213" s="136"/>
      <c r="T213" s="137"/>
      <c r="AT213" s="133" t="s">
        <v>151</v>
      </c>
      <c r="AU213" s="133" t="s">
        <v>81</v>
      </c>
      <c r="AV213" s="133" t="s">
        <v>81</v>
      </c>
      <c r="AW213" s="133" t="s">
        <v>109</v>
      </c>
      <c r="AX213" s="133" t="s">
        <v>21</v>
      </c>
      <c r="AY213" s="133" t="s">
        <v>142</v>
      </c>
    </row>
    <row r="214" spans="2:65" s="6" customFormat="1" ht="15.75" customHeight="1">
      <c r="B214" s="22"/>
      <c r="C214" s="113" t="s">
        <v>343</v>
      </c>
      <c r="D214" s="113" t="s">
        <v>144</v>
      </c>
      <c r="E214" s="114" t="s">
        <v>344</v>
      </c>
      <c r="F214" s="115" t="s">
        <v>345</v>
      </c>
      <c r="G214" s="116" t="s">
        <v>188</v>
      </c>
      <c r="H214" s="117">
        <v>0.294</v>
      </c>
      <c r="I214" s="118"/>
      <c r="J214" s="119">
        <f>ROUND($I$214*$H$214,2)</f>
        <v>0</v>
      </c>
      <c r="K214" s="115" t="s">
        <v>148</v>
      </c>
      <c r="L214" s="22"/>
      <c r="M214" s="120"/>
      <c r="N214" s="121" t="s">
        <v>43</v>
      </c>
      <c r="Q214" s="122">
        <v>0</v>
      </c>
      <c r="R214" s="122">
        <f>$Q$214*$H$214</f>
        <v>0</v>
      </c>
      <c r="S214" s="122">
        <v>0</v>
      </c>
      <c r="T214" s="123">
        <f>$S$214*$H$214</f>
        <v>0</v>
      </c>
      <c r="AR214" s="71" t="s">
        <v>149</v>
      </c>
      <c r="AT214" s="71" t="s">
        <v>144</v>
      </c>
      <c r="AU214" s="71" t="s">
        <v>81</v>
      </c>
      <c r="AY214" s="6" t="s">
        <v>142</v>
      </c>
      <c r="BE214" s="124">
        <f>IF($N$214="základní",$J$214,0)</f>
        <v>0</v>
      </c>
      <c r="BF214" s="124">
        <f>IF($N$214="snížená",$J$214,0)</f>
        <v>0</v>
      </c>
      <c r="BG214" s="124">
        <f>IF($N$214="zákl. přenesená",$J$214,0)</f>
        <v>0</v>
      </c>
      <c r="BH214" s="124">
        <f>IF($N$214="sníž. přenesená",$J$214,0)</f>
        <v>0</v>
      </c>
      <c r="BI214" s="124">
        <f>IF($N$214="nulová",$J$214,0)</f>
        <v>0</v>
      </c>
      <c r="BJ214" s="71" t="s">
        <v>21</v>
      </c>
      <c r="BK214" s="124">
        <f>ROUND($I$214*$H$214,2)</f>
        <v>0</v>
      </c>
      <c r="BL214" s="71" t="s">
        <v>149</v>
      </c>
      <c r="BM214" s="71" t="s">
        <v>346</v>
      </c>
    </row>
    <row r="215" spans="2:51" s="6" customFormat="1" ht="15.75" customHeight="1">
      <c r="B215" s="131"/>
      <c r="D215" s="126" t="s">
        <v>151</v>
      </c>
      <c r="E215" s="134"/>
      <c r="F215" s="134" t="s">
        <v>347</v>
      </c>
      <c r="H215" s="135">
        <v>0.294</v>
      </c>
      <c r="L215" s="131"/>
      <c r="M215" s="136"/>
      <c r="T215" s="137"/>
      <c r="AT215" s="133" t="s">
        <v>151</v>
      </c>
      <c r="AU215" s="133" t="s">
        <v>81</v>
      </c>
      <c r="AV215" s="133" t="s">
        <v>81</v>
      </c>
      <c r="AW215" s="133" t="s">
        <v>109</v>
      </c>
      <c r="AX215" s="133" t="s">
        <v>21</v>
      </c>
      <c r="AY215" s="133" t="s">
        <v>142</v>
      </c>
    </row>
    <row r="216" spans="2:63" s="102" customFormat="1" ht="30.75" customHeight="1">
      <c r="B216" s="103"/>
      <c r="D216" s="104" t="s">
        <v>71</v>
      </c>
      <c r="E216" s="111" t="s">
        <v>170</v>
      </c>
      <c r="F216" s="111" t="s">
        <v>348</v>
      </c>
      <c r="J216" s="112">
        <f>$BK$216</f>
        <v>0</v>
      </c>
      <c r="L216" s="103"/>
      <c r="M216" s="107"/>
      <c r="P216" s="108">
        <f>SUM($P$217:$P$225)</f>
        <v>0</v>
      </c>
      <c r="R216" s="108">
        <f>SUM($R$217:$R$225)</f>
        <v>428.216638</v>
      </c>
      <c r="T216" s="109">
        <f>SUM($T$217:$T$225)</f>
        <v>0</v>
      </c>
      <c r="AR216" s="104" t="s">
        <v>21</v>
      </c>
      <c r="AT216" s="104" t="s">
        <v>71</v>
      </c>
      <c r="AU216" s="104" t="s">
        <v>21</v>
      </c>
      <c r="AY216" s="104" t="s">
        <v>142</v>
      </c>
      <c r="BK216" s="110">
        <f>SUM($BK$217:$BK$225)</f>
        <v>0</v>
      </c>
    </row>
    <row r="217" spans="2:65" s="6" customFormat="1" ht="15.75" customHeight="1">
      <c r="B217" s="22"/>
      <c r="C217" s="113" t="s">
        <v>349</v>
      </c>
      <c r="D217" s="113" t="s">
        <v>144</v>
      </c>
      <c r="E217" s="114" t="s">
        <v>350</v>
      </c>
      <c r="F217" s="115" t="s">
        <v>351</v>
      </c>
      <c r="G217" s="116" t="s">
        <v>147</v>
      </c>
      <c r="H217" s="117">
        <v>559.6</v>
      </c>
      <c r="I217" s="118"/>
      <c r="J217" s="119">
        <f>ROUND($I$217*$H$217,2)</f>
        <v>0</v>
      </c>
      <c r="K217" s="115" t="s">
        <v>148</v>
      </c>
      <c r="L217" s="22"/>
      <c r="M217" s="120"/>
      <c r="N217" s="121" t="s">
        <v>43</v>
      </c>
      <c r="Q217" s="122">
        <v>0.3708</v>
      </c>
      <c r="R217" s="122">
        <f>$Q$217*$H$217</f>
        <v>207.49968</v>
      </c>
      <c r="S217" s="122">
        <v>0</v>
      </c>
      <c r="T217" s="123">
        <f>$S$217*$H$217</f>
        <v>0</v>
      </c>
      <c r="AR217" s="71" t="s">
        <v>149</v>
      </c>
      <c r="AT217" s="71" t="s">
        <v>144</v>
      </c>
      <c r="AU217" s="71" t="s">
        <v>81</v>
      </c>
      <c r="AY217" s="6" t="s">
        <v>142</v>
      </c>
      <c r="BE217" s="124">
        <f>IF($N$217="základní",$J$217,0)</f>
        <v>0</v>
      </c>
      <c r="BF217" s="124">
        <f>IF($N$217="snížená",$J$217,0)</f>
        <v>0</v>
      </c>
      <c r="BG217" s="124">
        <f>IF($N$217="zákl. přenesená",$J$217,0)</f>
        <v>0</v>
      </c>
      <c r="BH217" s="124">
        <f>IF($N$217="sníž. přenesená",$J$217,0)</f>
        <v>0</v>
      </c>
      <c r="BI217" s="124">
        <f>IF($N$217="nulová",$J$217,0)</f>
        <v>0</v>
      </c>
      <c r="BJ217" s="71" t="s">
        <v>21</v>
      </c>
      <c r="BK217" s="124">
        <f>ROUND($I$217*$H$217,2)</f>
        <v>0</v>
      </c>
      <c r="BL217" s="71" t="s">
        <v>149</v>
      </c>
      <c r="BM217" s="71" t="s">
        <v>352</v>
      </c>
    </row>
    <row r="218" spans="2:51" s="6" customFormat="1" ht="15.75" customHeight="1">
      <c r="B218" s="131"/>
      <c r="D218" s="126" t="s">
        <v>151</v>
      </c>
      <c r="E218" s="134"/>
      <c r="F218" s="134" t="s">
        <v>78</v>
      </c>
      <c r="H218" s="135">
        <v>559.6</v>
      </c>
      <c r="L218" s="131"/>
      <c r="M218" s="136"/>
      <c r="T218" s="137"/>
      <c r="AT218" s="133" t="s">
        <v>151</v>
      </c>
      <c r="AU218" s="133" t="s">
        <v>81</v>
      </c>
      <c r="AV218" s="133" t="s">
        <v>81</v>
      </c>
      <c r="AW218" s="133" t="s">
        <v>109</v>
      </c>
      <c r="AX218" s="133" t="s">
        <v>21</v>
      </c>
      <c r="AY218" s="133" t="s">
        <v>142</v>
      </c>
    </row>
    <row r="219" spans="2:65" s="6" customFormat="1" ht="15.75" customHeight="1">
      <c r="B219" s="22"/>
      <c r="C219" s="113" t="s">
        <v>353</v>
      </c>
      <c r="D219" s="113" t="s">
        <v>144</v>
      </c>
      <c r="E219" s="114" t="s">
        <v>354</v>
      </c>
      <c r="F219" s="115" t="s">
        <v>355</v>
      </c>
      <c r="G219" s="116" t="s">
        <v>147</v>
      </c>
      <c r="H219" s="117">
        <v>559.6</v>
      </c>
      <c r="I219" s="118"/>
      <c r="J219" s="119">
        <f>ROUND($I$219*$H$219,2)</f>
        <v>0</v>
      </c>
      <c r="K219" s="115" t="s">
        <v>148</v>
      </c>
      <c r="L219" s="22"/>
      <c r="M219" s="120"/>
      <c r="N219" s="121" t="s">
        <v>43</v>
      </c>
      <c r="Q219" s="122">
        <v>0.26376</v>
      </c>
      <c r="R219" s="122">
        <f>$Q$219*$H$219</f>
        <v>147.600096</v>
      </c>
      <c r="S219" s="122">
        <v>0</v>
      </c>
      <c r="T219" s="123">
        <f>$S$219*$H$219</f>
        <v>0</v>
      </c>
      <c r="AR219" s="71" t="s">
        <v>149</v>
      </c>
      <c r="AT219" s="71" t="s">
        <v>144</v>
      </c>
      <c r="AU219" s="71" t="s">
        <v>81</v>
      </c>
      <c r="AY219" s="6" t="s">
        <v>142</v>
      </c>
      <c r="BE219" s="124">
        <f>IF($N$219="základní",$J$219,0)</f>
        <v>0</v>
      </c>
      <c r="BF219" s="124">
        <f>IF($N$219="snížená",$J$219,0)</f>
        <v>0</v>
      </c>
      <c r="BG219" s="124">
        <f>IF($N$219="zákl. přenesená",$J$219,0)</f>
        <v>0</v>
      </c>
      <c r="BH219" s="124">
        <f>IF($N$219="sníž. přenesená",$J$219,0)</f>
        <v>0</v>
      </c>
      <c r="BI219" s="124">
        <f>IF($N$219="nulová",$J$219,0)</f>
        <v>0</v>
      </c>
      <c r="BJ219" s="71" t="s">
        <v>21</v>
      </c>
      <c r="BK219" s="124">
        <f>ROUND($I$219*$H$219,2)</f>
        <v>0</v>
      </c>
      <c r="BL219" s="71" t="s">
        <v>149</v>
      </c>
      <c r="BM219" s="71" t="s">
        <v>356</v>
      </c>
    </row>
    <row r="220" spans="2:51" s="6" customFormat="1" ht="15.75" customHeight="1">
      <c r="B220" s="131"/>
      <c r="D220" s="126" t="s">
        <v>151</v>
      </c>
      <c r="E220" s="134"/>
      <c r="F220" s="134" t="s">
        <v>78</v>
      </c>
      <c r="H220" s="135">
        <v>559.6</v>
      </c>
      <c r="L220" s="131"/>
      <c r="M220" s="136"/>
      <c r="T220" s="137"/>
      <c r="AT220" s="133" t="s">
        <v>151</v>
      </c>
      <c r="AU220" s="133" t="s">
        <v>81</v>
      </c>
      <c r="AV220" s="133" t="s">
        <v>81</v>
      </c>
      <c r="AW220" s="133" t="s">
        <v>109</v>
      </c>
      <c r="AX220" s="133" t="s">
        <v>21</v>
      </c>
      <c r="AY220" s="133" t="s">
        <v>142</v>
      </c>
    </row>
    <row r="221" spans="2:65" s="6" customFormat="1" ht="15.75" customHeight="1">
      <c r="B221" s="22"/>
      <c r="C221" s="113" t="s">
        <v>357</v>
      </c>
      <c r="D221" s="113" t="s">
        <v>144</v>
      </c>
      <c r="E221" s="114" t="s">
        <v>358</v>
      </c>
      <c r="F221" s="115" t="s">
        <v>359</v>
      </c>
      <c r="G221" s="116" t="s">
        <v>147</v>
      </c>
      <c r="H221" s="117">
        <v>559.6</v>
      </c>
      <c r="I221" s="118"/>
      <c r="J221" s="119">
        <f>ROUND($I$221*$H$221,2)</f>
        <v>0</v>
      </c>
      <c r="K221" s="115" t="s">
        <v>148</v>
      </c>
      <c r="L221" s="22"/>
      <c r="M221" s="120"/>
      <c r="N221" s="121" t="s">
        <v>43</v>
      </c>
      <c r="Q221" s="122">
        <v>0.12966</v>
      </c>
      <c r="R221" s="122">
        <f>$Q$221*$H$221</f>
        <v>72.557736</v>
      </c>
      <c r="S221" s="122">
        <v>0</v>
      </c>
      <c r="T221" s="123">
        <f>$S$221*$H$221</f>
        <v>0</v>
      </c>
      <c r="AR221" s="71" t="s">
        <v>149</v>
      </c>
      <c r="AT221" s="71" t="s">
        <v>144</v>
      </c>
      <c r="AU221" s="71" t="s">
        <v>81</v>
      </c>
      <c r="AY221" s="6" t="s">
        <v>142</v>
      </c>
      <c r="BE221" s="124">
        <f>IF($N$221="základní",$J$221,0)</f>
        <v>0</v>
      </c>
      <c r="BF221" s="124">
        <f>IF($N$221="snížená",$J$221,0)</f>
        <v>0</v>
      </c>
      <c r="BG221" s="124">
        <f>IF($N$221="zákl. přenesená",$J$221,0)</f>
        <v>0</v>
      </c>
      <c r="BH221" s="124">
        <f>IF($N$221="sníž. přenesená",$J$221,0)</f>
        <v>0</v>
      </c>
      <c r="BI221" s="124">
        <f>IF($N$221="nulová",$J$221,0)</f>
        <v>0</v>
      </c>
      <c r="BJ221" s="71" t="s">
        <v>21</v>
      </c>
      <c r="BK221" s="124">
        <f>ROUND($I$221*$H$221,2)</f>
        <v>0</v>
      </c>
      <c r="BL221" s="71" t="s">
        <v>149</v>
      </c>
      <c r="BM221" s="71" t="s">
        <v>360</v>
      </c>
    </row>
    <row r="222" spans="2:51" s="6" customFormat="1" ht="15.75" customHeight="1">
      <c r="B222" s="131"/>
      <c r="D222" s="126" t="s">
        <v>151</v>
      </c>
      <c r="E222" s="134"/>
      <c r="F222" s="134" t="s">
        <v>78</v>
      </c>
      <c r="H222" s="135">
        <v>559.6</v>
      </c>
      <c r="L222" s="131"/>
      <c r="M222" s="136"/>
      <c r="T222" s="137"/>
      <c r="AT222" s="133" t="s">
        <v>151</v>
      </c>
      <c r="AU222" s="133" t="s">
        <v>81</v>
      </c>
      <c r="AV222" s="133" t="s">
        <v>81</v>
      </c>
      <c r="AW222" s="133" t="s">
        <v>109</v>
      </c>
      <c r="AX222" s="133" t="s">
        <v>21</v>
      </c>
      <c r="AY222" s="133" t="s">
        <v>142</v>
      </c>
    </row>
    <row r="223" spans="2:65" s="6" customFormat="1" ht="15.75" customHeight="1">
      <c r="B223" s="22"/>
      <c r="C223" s="113" t="s">
        <v>361</v>
      </c>
      <c r="D223" s="113" t="s">
        <v>144</v>
      </c>
      <c r="E223" s="114" t="s">
        <v>362</v>
      </c>
      <c r="F223" s="115" t="s">
        <v>363</v>
      </c>
      <c r="G223" s="116" t="s">
        <v>147</v>
      </c>
      <c r="H223" s="117">
        <v>916.6</v>
      </c>
      <c r="I223" s="118"/>
      <c r="J223" s="119">
        <f>ROUND($I$223*$H$223,2)</f>
        <v>0</v>
      </c>
      <c r="K223" s="115" t="s">
        <v>148</v>
      </c>
      <c r="L223" s="22"/>
      <c r="M223" s="120"/>
      <c r="N223" s="121" t="s">
        <v>43</v>
      </c>
      <c r="Q223" s="122">
        <v>0.00061</v>
      </c>
      <c r="R223" s="122">
        <f>$Q$223*$H$223</f>
        <v>0.559126</v>
      </c>
      <c r="S223" s="122">
        <v>0</v>
      </c>
      <c r="T223" s="123">
        <f>$S$223*$H$223</f>
        <v>0</v>
      </c>
      <c r="AR223" s="71" t="s">
        <v>149</v>
      </c>
      <c r="AT223" s="71" t="s">
        <v>144</v>
      </c>
      <c r="AU223" s="71" t="s">
        <v>81</v>
      </c>
      <c r="AY223" s="6" t="s">
        <v>142</v>
      </c>
      <c r="BE223" s="124">
        <f>IF($N$223="základní",$J$223,0)</f>
        <v>0</v>
      </c>
      <c r="BF223" s="124">
        <f>IF($N$223="snížená",$J$223,0)</f>
        <v>0</v>
      </c>
      <c r="BG223" s="124">
        <f>IF($N$223="zákl. přenesená",$J$223,0)</f>
        <v>0</v>
      </c>
      <c r="BH223" s="124">
        <f>IF($N$223="sníž. přenesená",$J$223,0)</f>
        <v>0</v>
      </c>
      <c r="BI223" s="124">
        <f>IF($N$223="nulová",$J$223,0)</f>
        <v>0</v>
      </c>
      <c r="BJ223" s="71" t="s">
        <v>21</v>
      </c>
      <c r="BK223" s="124">
        <f>ROUND($I$223*$H$223,2)</f>
        <v>0</v>
      </c>
      <c r="BL223" s="71" t="s">
        <v>149</v>
      </c>
      <c r="BM223" s="71" t="s">
        <v>364</v>
      </c>
    </row>
    <row r="224" spans="2:51" s="6" customFormat="1" ht="15.75" customHeight="1">
      <c r="B224" s="131"/>
      <c r="D224" s="126" t="s">
        <v>151</v>
      </c>
      <c r="E224" s="134"/>
      <c r="F224" s="134" t="s">
        <v>365</v>
      </c>
      <c r="H224" s="135">
        <v>916.6</v>
      </c>
      <c r="L224" s="131"/>
      <c r="M224" s="136"/>
      <c r="T224" s="137"/>
      <c r="AT224" s="133" t="s">
        <v>151</v>
      </c>
      <c r="AU224" s="133" t="s">
        <v>81</v>
      </c>
      <c r="AV224" s="133" t="s">
        <v>81</v>
      </c>
      <c r="AW224" s="133" t="s">
        <v>109</v>
      </c>
      <c r="AX224" s="133" t="s">
        <v>21</v>
      </c>
      <c r="AY224" s="133" t="s">
        <v>142</v>
      </c>
    </row>
    <row r="225" spans="2:65" s="6" customFormat="1" ht="15.75" customHeight="1">
      <c r="B225" s="22"/>
      <c r="C225" s="113" t="s">
        <v>366</v>
      </c>
      <c r="D225" s="113" t="s">
        <v>144</v>
      </c>
      <c r="E225" s="114" t="s">
        <v>367</v>
      </c>
      <c r="F225" s="115" t="s">
        <v>368</v>
      </c>
      <c r="G225" s="116" t="s">
        <v>147</v>
      </c>
      <c r="H225" s="117">
        <v>357</v>
      </c>
      <c r="I225" s="118"/>
      <c r="J225" s="119">
        <f>ROUND($I$225*$H$225,2)</f>
        <v>0</v>
      </c>
      <c r="K225" s="115" t="s">
        <v>148</v>
      </c>
      <c r="L225" s="22"/>
      <c r="M225" s="120"/>
      <c r="N225" s="121" t="s">
        <v>43</v>
      </c>
      <c r="Q225" s="122">
        <v>0</v>
      </c>
      <c r="R225" s="122">
        <f>$Q$225*$H$225</f>
        <v>0</v>
      </c>
      <c r="S225" s="122">
        <v>0</v>
      </c>
      <c r="T225" s="123">
        <f>$S$225*$H$225</f>
        <v>0</v>
      </c>
      <c r="AR225" s="71" t="s">
        <v>149</v>
      </c>
      <c r="AT225" s="71" t="s">
        <v>144</v>
      </c>
      <c r="AU225" s="71" t="s">
        <v>81</v>
      </c>
      <c r="AY225" s="6" t="s">
        <v>142</v>
      </c>
      <c r="BE225" s="124">
        <f>IF($N$225="základní",$J$225,0)</f>
        <v>0</v>
      </c>
      <c r="BF225" s="124">
        <f>IF($N$225="snížená",$J$225,0)</f>
        <v>0</v>
      </c>
      <c r="BG225" s="124">
        <f>IF($N$225="zákl. přenesená",$J$225,0)</f>
        <v>0</v>
      </c>
      <c r="BH225" s="124">
        <f>IF($N$225="sníž. přenesená",$J$225,0)</f>
        <v>0</v>
      </c>
      <c r="BI225" s="124">
        <f>IF($N$225="nulová",$J$225,0)</f>
        <v>0</v>
      </c>
      <c r="BJ225" s="71" t="s">
        <v>21</v>
      </c>
      <c r="BK225" s="124">
        <f>ROUND($I$225*$H$225,2)</f>
        <v>0</v>
      </c>
      <c r="BL225" s="71" t="s">
        <v>149</v>
      </c>
      <c r="BM225" s="71" t="s">
        <v>369</v>
      </c>
    </row>
    <row r="226" spans="2:63" s="102" customFormat="1" ht="30.75" customHeight="1">
      <c r="B226" s="103"/>
      <c r="D226" s="104" t="s">
        <v>71</v>
      </c>
      <c r="E226" s="111" t="s">
        <v>83</v>
      </c>
      <c r="F226" s="111" t="s">
        <v>370</v>
      </c>
      <c r="J226" s="112">
        <f>$BK$226</f>
        <v>0</v>
      </c>
      <c r="L226" s="103"/>
      <c r="M226" s="107"/>
      <c r="P226" s="108">
        <f>SUM($P$227:$P$280)</f>
        <v>0</v>
      </c>
      <c r="R226" s="108">
        <f>SUM($R$227:$R$280)</f>
        <v>8.8798946</v>
      </c>
      <c r="T226" s="109">
        <f>SUM($T$227:$T$280)</f>
        <v>0</v>
      </c>
      <c r="AR226" s="104" t="s">
        <v>21</v>
      </c>
      <c r="AT226" s="104" t="s">
        <v>71</v>
      </c>
      <c r="AU226" s="104" t="s">
        <v>21</v>
      </c>
      <c r="AY226" s="104" t="s">
        <v>142</v>
      </c>
      <c r="BK226" s="110">
        <f>SUM($BK$227:$BK$280)</f>
        <v>0</v>
      </c>
    </row>
    <row r="227" spans="2:65" s="6" customFormat="1" ht="15.75" customHeight="1">
      <c r="B227" s="22"/>
      <c r="C227" s="116" t="s">
        <v>371</v>
      </c>
      <c r="D227" s="116" t="s">
        <v>144</v>
      </c>
      <c r="E227" s="114" t="s">
        <v>372</v>
      </c>
      <c r="F227" s="115" t="s">
        <v>373</v>
      </c>
      <c r="G227" s="116" t="s">
        <v>335</v>
      </c>
      <c r="H227" s="117">
        <v>8</v>
      </c>
      <c r="I227" s="118"/>
      <c r="J227" s="119">
        <f>ROUND($I$227*$H$227,2)</f>
        <v>0</v>
      </c>
      <c r="K227" s="115" t="s">
        <v>148</v>
      </c>
      <c r="L227" s="22"/>
      <c r="M227" s="120"/>
      <c r="N227" s="121" t="s">
        <v>43</v>
      </c>
      <c r="Q227" s="122">
        <v>0.0008</v>
      </c>
      <c r="R227" s="122">
        <f>$Q$227*$H$227</f>
        <v>0.0064</v>
      </c>
      <c r="S227" s="122">
        <v>0</v>
      </c>
      <c r="T227" s="123">
        <f>$S$227*$H$227</f>
        <v>0</v>
      </c>
      <c r="AR227" s="71" t="s">
        <v>149</v>
      </c>
      <c r="AT227" s="71" t="s">
        <v>144</v>
      </c>
      <c r="AU227" s="71" t="s">
        <v>81</v>
      </c>
      <c r="AY227" s="71" t="s">
        <v>142</v>
      </c>
      <c r="BE227" s="124">
        <f>IF($N$227="základní",$J$227,0)</f>
        <v>0</v>
      </c>
      <c r="BF227" s="124">
        <f>IF($N$227="snížená",$J$227,0)</f>
        <v>0</v>
      </c>
      <c r="BG227" s="124">
        <f>IF($N$227="zákl. přenesená",$J$227,0)</f>
        <v>0</v>
      </c>
      <c r="BH227" s="124">
        <f>IF($N$227="sníž. přenesená",$J$227,0)</f>
        <v>0</v>
      </c>
      <c r="BI227" s="124">
        <f>IF($N$227="nulová",$J$227,0)</f>
        <v>0</v>
      </c>
      <c r="BJ227" s="71" t="s">
        <v>21</v>
      </c>
      <c r="BK227" s="124">
        <f>ROUND($I$227*$H$227,2)</f>
        <v>0</v>
      </c>
      <c r="BL227" s="71" t="s">
        <v>149</v>
      </c>
      <c r="BM227" s="71" t="s">
        <v>374</v>
      </c>
    </row>
    <row r="228" spans="2:65" s="6" customFormat="1" ht="15.75" customHeight="1">
      <c r="B228" s="22"/>
      <c r="C228" s="150" t="s">
        <v>375</v>
      </c>
      <c r="D228" s="150" t="s">
        <v>228</v>
      </c>
      <c r="E228" s="151" t="s">
        <v>376</v>
      </c>
      <c r="F228" s="152" t="s">
        <v>377</v>
      </c>
      <c r="G228" s="150" t="s">
        <v>335</v>
      </c>
      <c r="H228" s="153">
        <v>8</v>
      </c>
      <c r="I228" s="154"/>
      <c r="J228" s="155">
        <f>ROUND($I$228*$H$228,2)</f>
        <v>0</v>
      </c>
      <c r="K228" s="152" t="s">
        <v>148</v>
      </c>
      <c r="L228" s="156"/>
      <c r="M228" s="157"/>
      <c r="N228" s="158" t="s">
        <v>43</v>
      </c>
      <c r="Q228" s="122">
        <v>0.0087</v>
      </c>
      <c r="R228" s="122">
        <f>$Q$228*$H$228</f>
        <v>0.0696</v>
      </c>
      <c r="S228" s="122">
        <v>0</v>
      </c>
      <c r="T228" s="123">
        <f>$S$228*$H$228</f>
        <v>0</v>
      </c>
      <c r="AR228" s="71" t="s">
        <v>83</v>
      </c>
      <c r="AT228" s="71" t="s">
        <v>228</v>
      </c>
      <c r="AU228" s="71" t="s">
        <v>81</v>
      </c>
      <c r="AY228" s="71" t="s">
        <v>142</v>
      </c>
      <c r="BE228" s="124">
        <f>IF($N$228="základní",$J$228,0)</f>
        <v>0</v>
      </c>
      <c r="BF228" s="124">
        <f>IF($N$228="snížená",$J$228,0)</f>
        <v>0</v>
      </c>
      <c r="BG228" s="124">
        <f>IF($N$228="zákl. přenesená",$J$228,0)</f>
        <v>0</v>
      </c>
      <c r="BH228" s="124">
        <f>IF($N$228="sníž. přenesená",$J$228,0)</f>
        <v>0</v>
      </c>
      <c r="BI228" s="124">
        <f>IF($N$228="nulová",$J$228,0)</f>
        <v>0</v>
      </c>
      <c r="BJ228" s="71" t="s">
        <v>21</v>
      </c>
      <c r="BK228" s="124">
        <f>ROUND($I$228*$H$228,2)</f>
        <v>0</v>
      </c>
      <c r="BL228" s="71" t="s">
        <v>149</v>
      </c>
      <c r="BM228" s="71" t="s">
        <v>378</v>
      </c>
    </row>
    <row r="229" spans="2:65" s="6" customFormat="1" ht="15.75" customHeight="1">
      <c r="B229" s="22"/>
      <c r="C229" s="116" t="s">
        <v>379</v>
      </c>
      <c r="D229" s="116" t="s">
        <v>144</v>
      </c>
      <c r="E229" s="114" t="s">
        <v>380</v>
      </c>
      <c r="F229" s="115" t="s">
        <v>381</v>
      </c>
      <c r="G229" s="116" t="s">
        <v>335</v>
      </c>
      <c r="H229" s="117">
        <v>9</v>
      </c>
      <c r="I229" s="118"/>
      <c r="J229" s="119">
        <f>ROUND($I$229*$H$229,2)</f>
        <v>0</v>
      </c>
      <c r="K229" s="115" t="s">
        <v>148</v>
      </c>
      <c r="L229" s="22"/>
      <c r="M229" s="120"/>
      <c r="N229" s="121" t="s">
        <v>43</v>
      </c>
      <c r="Q229" s="122">
        <v>0.0008</v>
      </c>
      <c r="R229" s="122">
        <f>$Q$229*$H$229</f>
        <v>0.007200000000000001</v>
      </c>
      <c r="S229" s="122">
        <v>0</v>
      </c>
      <c r="T229" s="123">
        <f>$S$229*$H$229</f>
        <v>0</v>
      </c>
      <c r="AR229" s="71" t="s">
        <v>149</v>
      </c>
      <c r="AT229" s="71" t="s">
        <v>144</v>
      </c>
      <c r="AU229" s="71" t="s">
        <v>81</v>
      </c>
      <c r="AY229" s="71" t="s">
        <v>142</v>
      </c>
      <c r="BE229" s="124">
        <f>IF($N$229="základní",$J$229,0)</f>
        <v>0</v>
      </c>
      <c r="BF229" s="124">
        <f>IF($N$229="snížená",$J$229,0)</f>
        <v>0</v>
      </c>
      <c r="BG229" s="124">
        <f>IF($N$229="zákl. přenesená",$J$229,0)</f>
        <v>0</v>
      </c>
      <c r="BH229" s="124">
        <f>IF($N$229="sníž. přenesená",$J$229,0)</f>
        <v>0</v>
      </c>
      <c r="BI229" s="124">
        <f>IF($N$229="nulová",$J$229,0)</f>
        <v>0</v>
      </c>
      <c r="BJ229" s="71" t="s">
        <v>21</v>
      </c>
      <c r="BK229" s="124">
        <f>ROUND($I$229*$H$229,2)</f>
        <v>0</v>
      </c>
      <c r="BL229" s="71" t="s">
        <v>149</v>
      </c>
      <c r="BM229" s="71" t="s">
        <v>382</v>
      </c>
    </row>
    <row r="230" spans="2:65" s="6" customFormat="1" ht="15.75" customHeight="1">
      <c r="B230" s="22"/>
      <c r="C230" s="150" t="s">
        <v>383</v>
      </c>
      <c r="D230" s="150" t="s">
        <v>228</v>
      </c>
      <c r="E230" s="151" t="s">
        <v>384</v>
      </c>
      <c r="F230" s="152" t="s">
        <v>385</v>
      </c>
      <c r="G230" s="150" t="s">
        <v>335</v>
      </c>
      <c r="H230" s="153">
        <v>9</v>
      </c>
      <c r="I230" s="154"/>
      <c r="J230" s="155">
        <f>ROUND($I$230*$H$230,2)</f>
        <v>0</v>
      </c>
      <c r="K230" s="152" t="s">
        <v>148</v>
      </c>
      <c r="L230" s="156"/>
      <c r="M230" s="157"/>
      <c r="N230" s="158" t="s">
        <v>43</v>
      </c>
      <c r="Q230" s="122">
        <v>0.0141</v>
      </c>
      <c r="R230" s="122">
        <f>$Q$230*$H$230</f>
        <v>0.12689999999999999</v>
      </c>
      <c r="S230" s="122">
        <v>0</v>
      </c>
      <c r="T230" s="123">
        <f>$S$230*$H$230</f>
        <v>0</v>
      </c>
      <c r="AR230" s="71" t="s">
        <v>83</v>
      </c>
      <c r="AT230" s="71" t="s">
        <v>228</v>
      </c>
      <c r="AU230" s="71" t="s">
        <v>81</v>
      </c>
      <c r="AY230" s="71" t="s">
        <v>142</v>
      </c>
      <c r="BE230" s="124">
        <f>IF($N$230="základní",$J$230,0)</f>
        <v>0</v>
      </c>
      <c r="BF230" s="124">
        <f>IF($N$230="snížená",$J$230,0)</f>
        <v>0</v>
      </c>
      <c r="BG230" s="124">
        <f>IF($N$230="zákl. přenesená",$J$230,0)</f>
        <v>0</v>
      </c>
      <c r="BH230" s="124">
        <f>IF($N$230="sníž. přenesená",$J$230,0)</f>
        <v>0</v>
      </c>
      <c r="BI230" s="124">
        <f>IF($N$230="nulová",$J$230,0)</f>
        <v>0</v>
      </c>
      <c r="BJ230" s="71" t="s">
        <v>21</v>
      </c>
      <c r="BK230" s="124">
        <f>ROUND($I$230*$H$230,2)</f>
        <v>0</v>
      </c>
      <c r="BL230" s="71" t="s">
        <v>149</v>
      </c>
      <c r="BM230" s="71" t="s">
        <v>386</v>
      </c>
    </row>
    <row r="231" spans="2:65" s="6" customFormat="1" ht="15.75" customHeight="1">
      <c r="B231" s="22"/>
      <c r="C231" s="116" t="s">
        <v>387</v>
      </c>
      <c r="D231" s="116" t="s">
        <v>144</v>
      </c>
      <c r="E231" s="114" t="s">
        <v>388</v>
      </c>
      <c r="F231" s="115" t="s">
        <v>389</v>
      </c>
      <c r="G231" s="116" t="s">
        <v>335</v>
      </c>
      <c r="H231" s="117">
        <v>6</v>
      </c>
      <c r="I231" s="118"/>
      <c r="J231" s="119">
        <f>ROUND($I$231*$H$231,2)</f>
        <v>0</v>
      </c>
      <c r="K231" s="115" t="s">
        <v>148</v>
      </c>
      <c r="L231" s="22"/>
      <c r="M231" s="120"/>
      <c r="N231" s="121" t="s">
        <v>43</v>
      </c>
      <c r="Q231" s="122">
        <v>0.0012</v>
      </c>
      <c r="R231" s="122">
        <f>$Q$231*$H$231</f>
        <v>0.0072</v>
      </c>
      <c r="S231" s="122">
        <v>0</v>
      </c>
      <c r="T231" s="123">
        <f>$S$231*$H$231</f>
        <v>0</v>
      </c>
      <c r="AR231" s="71" t="s">
        <v>149</v>
      </c>
      <c r="AT231" s="71" t="s">
        <v>144</v>
      </c>
      <c r="AU231" s="71" t="s">
        <v>81</v>
      </c>
      <c r="AY231" s="71" t="s">
        <v>142</v>
      </c>
      <c r="BE231" s="124">
        <f>IF($N$231="základní",$J$231,0)</f>
        <v>0</v>
      </c>
      <c r="BF231" s="124">
        <f>IF($N$231="snížená",$J$231,0)</f>
        <v>0</v>
      </c>
      <c r="BG231" s="124">
        <f>IF($N$231="zákl. přenesená",$J$231,0)</f>
        <v>0</v>
      </c>
      <c r="BH231" s="124">
        <f>IF($N$231="sníž. přenesená",$J$231,0)</f>
        <v>0</v>
      </c>
      <c r="BI231" s="124">
        <f>IF($N$231="nulová",$J$231,0)</f>
        <v>0</v>
      </c>
      <c r="BJ231" s="71" t="s">
        <v>21</v>
      </c>
      <c r="BK231" s="124">
        <f>ROUND($I$231*$H$231,2)</f>
        <v>0</v>
      </c>
      <c r="BL231" s="71" t="s">
        <v>149</v>
      </c>
      <c r="BM231" s="71" t="s">
        <v>390</v>
      </c>
    </row>
    <row r="232" spans="2:65" s="6" customFormat="1" ht="15.75" customHeight="1">
      <c r="B232" s="22"/>
      <c r="C232" s="150" t="s">
        <v>391</v>
      </c>
      <c r="D232" s="150" t="s">
        <v>228</v>
      </c>
      <c r="E232" s="151" t="s">
        <v>392</v>
      </c>
      <c r="F232" s="152" t="s">
        <v>393</v>
      </c>
      <c r="G232" s="150" t="s">
        <v>335</v>
      </c>
      <c r="H232" s="153">
        <v>5</v>
      </c>
      <c r="I232" s="154"/>
      <c r="J232" s="155">
        <f>ROUND($I$232*$H$232,2)</f>
        <v>0</v>
      </c>
      <c r="K232" s="152" t="s">
        <v>148</v>
      </c>
      <c r="L232" s="156"/>
      <c r="M232" s="157"/>
      <c r="N232" s="158" t="s">
        <v>43</v>
      </c>
      <c r="Q232" s="122">
        <v>0.0149</v>
      </c>
      <c r="R232" s="122">
        <f>$Q$232*$H$232</f>
        <v>0.0745</v>
      </c>
      <c r="S232" s="122">
        <v>0</v>
      </c>
      <c r="T232" s="123">
        <f>$S$232*$H$232</f>
        <v>0</v>
      </c>
      <c r="AR232" s="71" t="s">
        <v>83</v>
      </c>
      <c r="AT232" s="71" t="s">
        <v>228</v>
      </c>
      <c r="AU232" s="71" t="s">
        <v>81</v>
      </c>
      <c r="AY232" s="71" t="s">
        <v>142</v>
      </c>
      <c r="BE232" s="124">
        <f>IF($N$232="základní",$J$232,0)</f>
        <v>0</v>
      </c>
      <c r="BF232" s="124">
        <f>IF($N$232="snížená",$J$232,0)</f>
        <v>0</v>
      </c>
      <c r="BG232" s="124">
        <f>IF($N$232="zákl. přenesená",$J$232,0)</f>
        <v>0</v>
      </c>
      <c r="BH232" s="124">
        <f>IF($N$232="sníž. přenesená",$J$232,0)</f>
        <v>0</v>
      </c>
      <c r="BI232" s="124">
        <f>IF($N$232="nulová",$J$232,0)</f>
        <v>0</v>
      </c>
      <c r="BJ232" s="71" t="s">
        <v>21</v>
      </c>
      <c r="BK232" s="124">
        <f>ROUND($I$232*$H$232,2)</f>
        <v>0</v>
      </c>
      <c r="BL232" s="71" t="s">
        <v>149</v>
      </c>
      <c r="BM232" s="71" t="s">
        <v>394</v>
      </c>
    </row>
    <row r="233" spans="2:65" s="6" customFormat="1" ht="15.75" customHeight="1">
      <c r="B233" s="22"/>
      <c r="C233" s="150" t="s">
        <v>395</v>
      </c>
      <c r="D233" s="150" t="s">
        <v>228</v>
      </c>
      <c r="E233" s="151" t="s">
        <v>396</v>
      </c>
      <c r="F233" s="152" t="s">
        <v>397</v>
      </c>
      <c r="G233" s="150" t="s">
        <v>335</v>
      </c>
      <c r="H233" s="153">
        <v>1</v>
      </c>
      <c r="I233" s="154"/>
      <c r="J233" s="155">
        <f>ROUND($I$233*$H$233,2)</f>
        <v>0</v>
      </c>
      <c r="K233" s="152" t="s">
        <v>148</v>
      </c>
      <c r="L233" s="156"/>
      <c r="M233" s="157"/>
      <c r="N233" s="158" t="s">
        <v>43</v>
      </c>
      <c r="Q233" s="122">
        <v>0.014</v>
      </c>
      <c r="R233" s="122">
        <f>$Q$233*$H$233</f>
        <v>0.014</v>
      </c>
      <c r="S233" s="122">
        <v>0</v>
      </c>
      <c r="T233" s="123">
        <f>$S$233*$H$233</f>
        <v>0</v>
      </c>
      <c r="AR233" s="71" t="s">
        <v>83</v>
      </c>
      <c r="AT233" s="71" t="s">
        <v>228</v>
      </c>
      <c r="AU233" s="71" t="s">
        <v>81</v>
      </c>
      <c r="AY233" s="71" t="s">
        <v>142</v>
      </c>
      <c r="BE233" s="124">
        <f>IF($N$233="základní",$J$233,0)</f>
        <v>0</v>
      </c>
      <c r="BF233" s="124">
        <f>IF($N$233="snížená",$J$233,0)</f>
        <v>0</v>
      </c>
      <c r="BG233" s="124">
        <f>IF($N$233="zákl. přenesená",$J$233,0)</f>
        <v>0</v>
      </c>
      <c r="BH233" s="124">
        <f>IF($N$233="sníž. přenesená",$J$233,0)</f>
        <v>0</v>
      </c>
      <c r="BI233" s="124">
        <f>IF($N$233="nulová",$J$233,0)</f>
        <v>0</v>
      </c>
      <c r="BJ233" s="71" t="s">
        <v>21</v>
      </c>
      <c r="BK233" s="124">
        <f>ROUND($I$233*$H$233,2)</f>
        <v>0</v>
      </c>
      <c r="BL233" s="71" t="s">
        <v>149</v>
      </c>
      <c r="BM233" s="71" t="s">
        <v>398</v>
      </c>
    </row>
    <row r="234" spans="2:65" s="6" customFormat="1" ht="15.75" customHeight="1">
      <c r="B234" s="22"/>
      <c r="C234" s="116" t="s">
        <v>399</v>
      </c>
      <c r="D234" s="116" t="s">
        <v>144</v>
      </c>
      <c r="E234" s="114" t="s">
        <v>400</v>
      </c>
      <c r="F234" s="115" t="s">
        <v>401</v>
      </c>
      <c r="G234" s="116" t="s">
        <v>173</v>
      </c>
      <c r="H234" s="117">
        <v>6</v>
      </c>
      <c r="I234" s="118"/>
      <c r="J234" s="119">
        <f>ROUND($I$234*$H$234,2)</f>
        <v>0</v>
      </c>
      <c r="K234" s="115" t="s">
        <v>148</v>
      </c>
      <c r="L234" s="22"/>
      <c r="M234" s="120"/>
      <c r="N234" s="121" t="s">
        <v>43</v>
      </c>
      <c r="Q234" s="122">
        <v>0</v>
      </c>
      <c r="R234" s="122">
        <f>$Q$234*$H$234</f>
        <v>0</v>
      </c>
      <c r="S234" s="122">
        <v>0</v>
      </c>
      <c r="T234" s="123">
        <f>$S$234*$H$234</f>
        <v>0</v>
      </c>
      <c r="AR234" s="71" t="s">
        <v>149</v>
      </c>
      <c r="AT234" s="71" t="s">
        <v>144</v>
      </c>
      <c r="AU234" s="71" t="s">
        <v>81</v>
      </c>
      <c r="AY234" s="71" t="s">
        <v>142</v>
      </c>
      <c r="BE234" s="124">
        <f>IF($N$234="základní",$J$234,0)</f>
        <v>0</v>
      </c>
      <c r="BF234" s="124">
        <f>IF($N$234="snížená",$J$234,0)</f>
        <v>0</v>
      </c>
      <c r="BG234" s="124">
        <f>IF($N$234="zákl. přenesená",$J$234,0)</f>
        <v>0</v>
      </c>
      <c r="BH234" s="124">
        <f>IF($N$234="sníž. přenesená",$J$234,0)</f>
        <v>0</v>
      </c>
      <c r="BI234" s="124">
        <f>IF($N$234="nulová",$J$234,0)</f>
        <v>0</v>
      </c>
      <c r="BJ234" s="71" t="s">
        <v>21</v>
      </c>
      <c r="BK234" s="124">
        <f>ROUND($I$234*$H$234,2)</f>
        <v>0</v>
      </c>
      <c r="BL234" s="71" t="s">
        <v>149</v>
      </c>
      <c r="BM234" s="71" t="s">
        <v>402</v>
      </c>
    </row>
    <row r="235" spans="2:65" s="6" customFormat="1" ht="15.75" customHeight="1">
      <c r="B235" s="22"/>
      <c r="C235" s="150" t="s">
        <v>403</v>
      </c>
      <c r="D235" s="150" t="s">
        <v>228</v>
      </c>
      <c r="E235" s="151" t="s">
        <v>404</v>
      </c>
      <c r="F235" s="152" t="s">
        <v>405</v>
      </c>
      <c r="G235" s="150" t="s">
        <v>173</v>
      </c>
      <c r="H235" s="153">
        <v>6</v>
      </c>
      <c r="I235" s="154"/>
      <c r="J235" s="155">
        <f>ROUND($I$235*$H$235,2)</f>
        <v>0</v>
      </c>
      <c r="K235" s="152" t="s">
        <v>148</v>
      </c>
      <c r="L235" s="156"/>
      <c r="M235" s="157"/>
      <c r="N235" s="158" t="s">
        <v>43</v>
      </c>
      <c r="Q235" s="122">
        <v>0.0014</v>
      </c>
      <c r="R235" s="122">
        <f>$Q$235*$H$235</f>
        <v>0.0084</v>
      </c>
      <c r="S235" s="122">
        <v>0</v>
      </c>
      <c r="T235" s="123">
        <f>$S$235*$H$235</f>
        <v>0</v>
      </c>
      <c r="AR235" s="71" t="s">
        <v>83</v>
      </c>
      <c r="AT235" s="71" t="s">
        <v>228</v>
      </c>
      <c r="AU235" s="71" t="s">
        <v>81</v>
      </c>
      <c r="AY235" s="71" t="s">
        <v>142</v>
      </c>
      <c r="BE235" s="124">
        <f>IF($N$235="základní",$J$235,0)</f>
        <v>0</v>
      </c>
      <c r="BF235" s="124">
        <f>IF($N$235="snížená",$J$235,0)</f>
        <v>0</v>
      </c>
      <c r="BG235" s="124">
        <f>IF($N$235="zákl. přenesená",$J$235,0)</f>
        <v>0</v>
      </c>
      <c r="BH235" s="124">
        <f>IF($N$235="sníž. přenesená",$J$235,0)</f>
        <v>0</v>
      </c>
      <c r="BI235" s="124">
        <f>IF($N$235="nulová",$J$235,0)</f>
        <v>0</v>
      </c>
      <c r="BJ235" s="71" t="s">
        <v>21</v>
      </c>
      <c r="BK235" s="124">
        <f>ROUND($I$235*$H$235,2)</f>
        <v>0</v>
      </c>
      <c r="BL235" s="71" t="s">
        <v>149</v>
      </c>
      <c r="BM235" s="71" t="s">
        <v>406</v>
      </c>
    </row>
    <row r="236" spans="2:65" s="6" customFormat="1" ht="15.75" customHeight="1">
      <c r="B236" s="22"/>
      <c r="C236" s="116" t="s">
        <v>407</v>
      </c>
      <c r="D236" s="116" t="s">
        <v>144</v>
      </c>
      <c r="E236" s="114" t="s">
        <v>408</v>
      </c>
      <c r="F236" s="115" t="s">
        <v>409</v>
      </c>
      <c r="G236" s="116" t="s">
        <v>173</v>
      </c>
      <c r="H236" s="117">
        <v>947</v>
      </c>
      <c r="I236" s="118"/>
      <c r="J236" s="119">
        <f>ROUND($I$236*$H$236,2)</f>
        <v>0</v>
      </c>
      <c r="K236" s="115" t="s">
        <v>148</v>
      </c>
      <c r="L236" s="22"/>
      <c r="M236" s="120"/>
      <c r="N236" s="121" t="s">
        <v>43</v>
      </c>
      <c r="Q236" s="122">
        <v>0</v>
      </c>
      <c r="R236" s="122">
        <f>$Q$236*$H$236</f>
        <v>0</v>
      </c>
      <c r="S236" s="122">
        <v>0</v>
      </c>
      <c r="T236" s="123">
        <f>$S$236*$H$236</f>
        <v>0</v>
      </c>
      <c r="AR236" s="71" t="s">
        <v>149</v>
      </c>
      <c r="AT236" s="71" t="s">
        <v>144</v>
      </c>
      <c r="AU236" s="71" t="s">
        <v>81</v>
      </c>
      <c r="AY236" s="71" t="s">
        <v>142</v>
      </c>
      <c r="BE236" s="124">
        <f>IF($N$236="základní",$J$236,0)</f>
        <v>0</v>
      </c>
      <c r="BF236" s="124">
        <f>IF($N$236="snížená",$J$236,0)</f>
        <v>0</v>
      </c>
      <c r="BG236" s="124">
        <f>IF($N$236="zákl. přenesená",$J$236,0)</f>
        <v>0</v>
      </c>
      <c r="BH236" s="124">
        <f>IF($N$236="sníž. přenesená",$J$236,0)</f>
        <v>0</v>
      </c>
      <c r="BI236" s="124">
        <f>IF($N$236="nulová",$J$236,0)</f>
        <v>0</v>
      </c>
      <c r="BJ236" s="71" t="s">
        <v>21</v>
      </c>
      <c r="BK236" s="124">
        <f>ROUND($I$236*$H$236,2)</f>
        <v>0</v>
      </c>
      <c r="BL236" s="71" t="s">
        <v>149</v>
      </c>
      <c r="BM236" s="71" t="s">
        <v>410</v>
      </c>
    </row>
    <row r="237" spans="2:65" s="6" customFormat="1" ht="15.75" customHeight="1">
      <c r="B237" s="22"/>
      <c r="C237" s="150" t="s">
        <v>411</v>
      </c>
      <c r="D237" s="150" t="s">
        <v>228</v>
      </c>
      <c r="E237" s="151" t="s">
        <v>412</v>
      </c>
      <c r="F237" s="152" t="s">
        <v>413</v>
      </c>
      <c r="G237" s="150" t="s">
        <v>173</v>
      </c>
      <c r="H237" s="153">
        <v>961.205</v>
      </c>
      <c r="I237" s="154"/>
      <c r="J237" s="155">
        <f>ROUND($I$237*$H$237,2)</f>
        <v>0</v>
      </c>
      <c r="K237" s="152" t="s">
        <v>148</v>
      </c>
      <c r="L237" s="156"/>
      <c r="M237" s="157"/>
      <c r="N237" s="158" t="s">
        <v>43</v>
      </c>
      <c r="Q237" s="122">
        <v>0.00212</v>
      </c>
      <c r="R237" s="122">
        <f>$Q$237*$H$237</f>
        <v>2.0377546</v>
      </c>
      <c r="S237" s="122">
        <v>0</v>
      </c>
      <c r="T237" s="123">
        <f>$S$237*$H$237</f>
        <v>0</v>
      </c>
      <c r="AR237" s="71" t="s">
        <v>83</v>
      </c>
      <c r="AT237" s="71" t="s">
        <v>228</v>
      </c>
      <c r="AU237" s="71" t="s">
        <v>81</v>
      </c>
      <c r="AY237" s="71" t="s">
        <v>142</v>
      </c>
      <c r="BE237" s="124">
        <f>IF($N$237="základní",$J$237,0)</f>
        <v>0</v>
      </c>
      <c r="BF237" s="124">
        <f>IF($N$237="snížená",$J$237,0)</f>
        <v>0</v>
      </c>
      <c r="BG237" s="124">
        <f>IF($N$237="zákl. přenesená",$J$237,0)</f>
        <v>0</v>
      </c>
      <c r="BH237" s="124">
        <f>IF($N$237="sníž. přenesená",$J$237,0)</f>
        <v>0</v>
      </c>
      <c r="BI237" s="124">
        <f>IF($N$237="nulová",$J$237,0)</f>
        <v>0</v>
      </c>
      <c r="BJ237" s="71" t="s">
        <v>21</v>
      </c>
      <c r="BK237" s="124">
        <f>ROUND($I$237*$H$237,2)</f>
        <v>0</v>
      </c>
      <c r="BL237" s="71" t="s">
        <v>149</v>
      </c>
      <c r="BM237" s="71" t="s">
        <v>414</v>
      </c>
    </row>
    <row r="238" spans="2:51" s="6" customFormat="1" ht="15.75" customHeight="1">
      <c r="B238" s="131"/>
      <c r="D238" s="126" t="s">
        <v>151</v>
      </c>
      <c r="E238" s="134"/>
      <c r="F238" s="134" t="s">
        <v>415</v>
      </c>
      <c r="H238" s="135">
        <v>961.205</v>
      </c>
      <c r="L238" s="131"/>
      <c r="M238" s="136"/>
      <c r="T238" s="137"/>
      <c r="AT238" s="133" t="s">
        <v>151</v>
      </c>
      <c r="AU238" s="133" t="s">
        <v>81</v>
      </c>
      <c r="AV238" s="133" t="s">
        <v>81</v>
      </c>
      <c r="AW238" s="133" t="s">
        <v>109</v>
      </c>
      <c r="AX238" s="133" t="s">
        <v>21</v>
      </c>
      <c r="AY238" s="133" t="s">
        <v>142</v>
      </c>
    </row>
    <row r="239" spans="2:65" s="6" customFormat="1" ht="15.75" customHeight="1">
      <c r="B239" s="22"/>
      <c r="C239" s="113" t="s">
        <v>416</v>
      </c>
      <c r="D239" s="113" t="s">
        <v>144</v>
      </c>
      <c r="E239" s="114" t="s">
        <v>417</v>
      </c>
      <c r="F239" s="115" t="s">
        <v>418</v>
      </c>
      <c r="G239" s="116" t="s">
        <v>335</v>
      </c>
      <c r="H239" s="117">
        <v>55</v>
      </c>
      <c r="I239" s="118"/>
      <c r="J239" s="119">
        <f>ROUND($I$239*$H$239,2)</f>
        <v>0</v>
      </c>
      <c r="K239" s="115" t="s">
        <v>148</v>
      </c>
      <c r="L239" s="22"/>
      <c r="M239" s="120"/>
      <c r="N239" s="121" t="s">
        <v>43</v>
      </c>
      <c r="Q239" s="122">
        <v>0</v>
      </c>
      <c r="R239" s="122">
        <f>$Q$239*$H$239</f>
        <v>0</v>
      </c>
      <c r="S239" s="122">
        <v>0</v>
      </c>
      <c r="T239" s="123">
        <f>$S$239*$H$239</f>
        <v>0</v>
      </c>
      <c r="AR239" s="71" t="s">
        <v>149</v>
      </c>
      <c r="AT239" s="71" t="s">
        <v>144</v>
      </c>
      <c r="AU239" s="71" t="s">
        <v>81</v>
      </c>
      <c r="AY239" s="6" t="s">
        <v>142</v>
      </c>
      <c r="BE239" s="124">
        <f>IF($N$239="základní",$J$239,0)</f>
        <v>0</v>
      </c>
      <c r="BF239" s="124">
        <f>IF($N$239="snížená",$J$239,0)</f>
        <v>0</v>
      </c>
      <c r="BG239" s="124">
        <f>IF($N$239="zákl. přenesená",$J$239,0)</f>
        <v>0</v>
      </c>
      <c r="BH239" s="124">
        <f>IF($N$239="sníž. přenesená",$J$239,0)</f>
        <v>0</v>
      </c>
      <c r="BI239" s="124">
        <f>IF($N$239="nulová",$J$239,0)</f>
        <v>0</v>
      </c>
      <c r="BJ239" s="71" t="s">
        <v>21</v>
      </c>
      <c r="BK239" s="124">
        <f>ROUND($I$239*$H$239,2)</f>
        <v>0</v>
      </c>
      <c r="BL239" s="71" t="s">
        <v>149</v>
      </c>
      <c r="BM239" s="71" t="s">
        <v>419</v>
      </c>
    </row>
    <row r="240" spans="2:51" s="6" customFormat="1" ht="15.75" customHeight="1">
      <c r="B240" s="131"/>
      <c r="D240" s="126" t="s">
        <v>151</v>
      </c>
      <c r="E240" s="134"/>
      <c r="F240" s="134" t="s">
        <v>420</v>
      </c>
      <c r="H240" s="135">
        <v>55</v>
      </c>
      <c r="L240" s="131"/>
      <c r="M240" s="136"/>
      <c r="T240" s="137"/>
      <c r="AT240" s="133" t="s">
        <v>151</v>
      </c>
      <c r="AU240" s="133" t="s">
        <v>81</v>
      </c>
      <c r="AV240" s="133" t="s">
        <v>81</v>
      </c>
      <c r="AW240" s="133" t="s">
        <v>109</v>
      </c>
      <c r="AX240" s="133" t="s">
        <v>21</v>
      </c>
      <c r="AY240" s="133" t="s">
        <v>142</v>
      </c>
    </row>
    <row r="241" spans="2:65" s="6" customFormat="1" ht="15.75" customHeight="1">
      <c r="B241" s="22"/>
      <c r="C241" s="159" t="s">
        <v>421</v>
      </c>
      <c r="D241" s="159" t="s">
        <v>228</v>
      </c>
      <c r="E241" s="151" t="s">
        <v>422</v>
      </c>
      <c r="F241" s="152" t="s">
        <v>423</v>
      </c>
      <c r="G241" s="150" t="s">
        <v>335</v>
      </c>
      <c r="H241" s="153">
        <v>14</v>
      </c>
      <c r="I241" s="154"/>
      <c r="J241" s="155">
        <f>ROUND($I$241*$H$241,2)</f>
        <v>0</v>
      </c>
      <c r="K241" s="152"/>
      <c r="L241" s="156"/>
      <c r="M241" s="157"/>
      <c r="N241" s="158" t="s">
        <v>43</v>
      </c>
      <c r="Q241" s="122">
        <v>0.00068</v>
      </c>
      <c r="R241" s="122">
        <f>$Q$241*$H$241</f>
        <v>0.00952</v>
      </c>
      <c r="S241" s="122">
        <v>0</v>
      </c>
      <c r="T241" s="123">
        <f>$S$241*$H$241</f>
        <v>0</v>
      </c>
      <c r="AR241" s="71" t="s">
        <v>83</v>
      </c>
      <c r="AT241" s="71" t="s">
        <v>228</v>
      </c>
      <c r="AU241" s="71" t="s">
        <v>81</v>
      </c>
      <c r="AY241" s="6" t="s">
        <v>142</v>
      </c>
      <c r="BE241" s="124">
        <f>IF($N$241="základní",$J$241,0)</f>
        <v>0</v>
      </c>
      <c r="BF241" s="124">
        <f>IF($N$241="snížená",$J$241,0)</f>
        <v>0</v>
      </c>
      <c r="BG241" s="124">
        <f>IF($N$241="zákl. přenesená",$J$241,0)</f>
        <v>0</v>
      </c>
      <c r="BH241" s="124">
        <f>IF($N$241="sníž. přenesená",$J$241,0)</f>
        <v>0</v>
      </c>
      <c r="BI241" s="124">
        <f>IF($N$241="nulová",$J$241,0)</f>
        <v>0</v>
      </c>
      <c r="BJ241" s="71" t="s">
        <v>21</v>
      </c>
      <c r="BK241" s="124">
        <f>ROUND($I$241*$H$241,2)</f>
        <v>0</v>
      </c>
      <c r="BL241" s="71" t="s">
        <v>149</v>
      </c>
      <c r="BM241" s="71" t="s">
        <v>424</v>
      </c>
    </row>
    <row r="242" spans="2:47" s="6" customFormat="1" ht="30.75" customHeight="1">
      <c r="B242" s="22"/>
      <c r="D242" s="126" t="s">
        <v>425</v>
      </c>
      <c r="F242" s="160" t="s">
        <v>426</v>
      </c>
      <c r="L242" s="22"/>
      <c r="M242" s="48"/>
      <c r="T242" s="49"/>
      <c r="AT242" s="6" t="s">
        <v>425</v>
      </c>
      <c r="AU242" s="6" t="s">
        <v>81</v>
      </c>
    </row>
    <row r="243" spans="2:65" s="6" customFormat="1" ht="15.75" customHeight="1">
      <c r="B243" s="22"/>
      <c r="C243" s="159" t="s">
        <v>427</v>
      </c>
      <c r="D243" s="159" t="s">
        <v>228</v>
      </c>
      <c r="E243" s="151" t="s">
        <v>428</v>
      </c>
      <c r="F243" s="152" t="s">
        <v>429</v>
      </c>
      <c r="G243" s="150" t="s">
        <v>335</v>
      </c>
      <c r="H243" s="153">
        <v>2</v>
      </c>
      <c r="I243" s="154"/>
      <c r="J243" s="155">
        <f>ROUND($I$243*$H$243,2)</f>
        <v>0</v>
      </c>
      <c r="K243" s="152"/>
      <c r="L243" s="156"/>
      <c r="M243" s="157"/>
      <c r="N243" s="158" t="s">
        <v>43</v>
      </c>
      <c r="Q243" s="122">
        <v>0.00068</v>
      </c>
      <c r="R243" s="122">
        <f>$Q$243*$H$243</f>
        <v>0.00136</v>
      </c>
      <c r="S243" s="122">
        <v>0</v>
      </c>
      <c r="T243" s="123">
        <f>$S$243*$H$243</f>
        <v>0</v>
      </c>
      <c r="AR243" s="71" t="s">
        <v>83</v>
      </c>
      <c r="AT243" s="71" t="s">
        <v>228</v>
      </c>
      <c r="AU243" s="71" t="s">
        <v>81</v>
      </c>
      <c r="AY243" s="6" t="s">
        <v>142</v>
      </c>
      <c r="BE243" s="124">
        <f>IF($N$243="základní",$J$243,0)</f>
        <v>0</v>
      </c>
      <c r="BF243" s="124">
        <f>IF($N$243="snížená",$J$243,0)</f>
        <v>0</v>
      </c>
      <c r="BG243" s="124">
        <f>IF($N$243="zákl. přenesená",$J$243,0)</f>
        <v>0</v>
      </c>
      <c r="BH243" s="124">
        <f>IF($N$243="sníž. přenesená",$J$243,0)</f>
        <v>0</v>
      </c>
      <c r="BI243" s="124">
        <f>IF($N$243="nulová",$J$243,0)</f>
        <v>0</v>
      </c>
      <c r="BJ243" s="71" t="s">
        <v>21</v>
      </c>
      <c r="BK243" s="124">
        <f>ROUND($I$243*$H$243,2)</f>
        <v>0</v>
      </c>
      <c r="BL243" s="71" t="s">
        <v>149</v>
      </c>
      <c r="BM243" s="71" t="s">
        <v>430</v>
      </c>
    </row>
    <row r="244" spans="2:47" s="6" customFormat="1" ht="30.75" customHeight="1">
      <c r="B244" s="22"/>
      <c r="D244" s="126" t="s">
        <v>425</v>
      </c>
      <c r="F244" s="160" t="s">
        <v>426</v>
      </c>
      <c r="L244" s="22"/>
      <c r="M244" s="48"/>
      <c r="T244" s="49"/>
      <c r="AT244" s="6" t="s">
        <v>425</v>
      </c>
      <c r="AU244" s="6" t="s">
        <v>81</v>
      </c>
    </row>
    <row r="245" spans="2:65" s="6" customFormat="1" ht="15.75" customHeight="1">
      <c r="B245" s="22"/>
      <c r="C245" s="159" t="s">
        <v>431</v>
      </c>
      <c r="D245" s="159" t="s">
        <v>228</v>
      </c>
      <c r="E245" s="151" t="s">
        <v>432</v>
      </c>
      <c r="F245" s="152" t="s">
        <v>433</v>
      </c>
      <c r="G245" s="150" t="s">
        <v>335</v>
      </c>
      <c r="H245" s="153">
        <v>8</v>
      </c>
      <c r="I245" s="154"/>
      <c r="J245" s="155">
        <f>ROUND($I$245*$H$245,2)</f>
        <v>0</v>
      </c>
      <c r="K245" s="152"/>
      <c r="L245" s="156"/>
      <c r="M245" s="157"/>
      <c r="N245" s="158" t="s">
        <v>43</v>
      </c>
      <c r="Q245" s="122">
        <v>0.00068</v>
      </c>
      <c r="R245" s="122">
        <f>$Q$245*$H$245</f>
        <v>0.00544</v>
      </c>
      <c r="S245" s="122">
        <v>0</v>
      </c>
      <c r="T245" s="123">
        <f>$S$245*$H$245</f>
        <v>0</v>
      </c>
      <c r="AR245" s="71" t="s">
        <v>83</v>
      </c>
      <c r="AT245" s="71" t="s">
        <v>228</v>
      </c>
      <c r="AU245" s="71" t="s">
        <v>81</v>
      </c>
      <c r="AY245" s="6" t="s">
        <v>142</v>
      </c>
      <c r="BE245" s="124">
        <f>IF($N$245="základní",$J$245,0)</f>
        <v>0</v>
      </c>
      <c r="BF245" s="124">
        <f>IF($N$245="snížená",$J$245,0)</f>
        <v>0</v>
      </c>
      <c r="BG245" s="124">
        <f>IF($N$245="zákl. přenesená",$J$245,0)</f>
        <v>0</v>
      </c>
      <c r="BH245" s="124">
        <f>IF($N$245="sníž. přenesená",$J$245,0)</f>
        <v>0</v>
      </c>
      <c r="BI245" s="124">
        <f>IF($N$245="nulová",$J$245,0)</f>
        <v>0</v>
      </c>
      <c r="BJ245" s="71" t="s">
        <v>21</v>
      </c>
      <c r="BK245" s="124">
        <f>ROUND($I$245*$H$245,2)</f>
        <v>0</v>
      </c>
      <c r="BL245" s="71" t="s">
        <v>149</v>
      </c>
      <c r="BM245" s="71" t="s">
        <v>434</v>
      </c>
    </row>
    <row r="246" spans="2:47" s="6" customFormat="1" ht="30.75" customHeight="1">
      <c r="B246" s="22"/>
      <c r="D246" s="126" t="s">
        <v>425</v>
      </c>
      <c r="F246" s="160" t="s">
        <v>426</v>
      </c>
      <c r="L246" s="22"/>
      <c r="M246" s="48"/>
      <c r="T246" s="49"/>
      <c r="AT246" s="6" t="s">
        <v>425</v>
      </c>
      <c r="AU246" s="6" t="s">
        <v>81</v>
      </c>
    </row>
    <row r="247" spans="2:65" s="6" customFormat="1" ht="15.75" customHeight="1">
      <c r="B247" s="22"/>
      <c r="C247" s="159" t="s">
        <v>435</v>
      </c>
      <c r="D247" s="159" t="s">
        <v>228</v>
      </c>
      <c r="E247" s="151" t="s">
        <v>436</v>
      </c>
      <c r="F247" s="152" t="s">
        <v>437</v>
      </c>
      <c r="G247" s="150" t="s">
        <v>335</v>
      </c>
      <c r="H247" s="153">
        <v>8</v>
      </c>
      <c r="I247" s="154"/>
      <c r="J247" s="155">
        <f>ROUND($I$247*$H$247,2)</f>
        <v>0</v>
      </c>
      <c r="K247" s="152"/>
      <c r="L247" s="156"/>
      <c r="M247" s="157"/>
      <c r="N247" s="158" t="s">
        <v>43</v>
      </c>
      <c r="Q247" s="122">
        <v>0.00068</v>
      </c>
      <c r="R247" s="122">
        <f>$Q$247*$H$247</f>
        <v>0.00544</v>
      </c>
      <c r="S247" s="122">
        <v>0</v>
      </c>
      <c r="T247" s="123">
        <f>$S$247*$H$247</f>
        <v>0</v>
      </c>
      <c r="AR247" s="71" t="s">
        <v>83</v>
      </c>
      <c r="AT247" s="71" t="s">
        <v>228</v>
      </c>
      <c r="AU247" s="71" t="s">
        <v>81</v>
      </c>
      <c r="AY247" s="6" t="s">
        <v>142</v>
      </c>
      <c r="BE247" s="124">
        <f>IF($N$247="základní",$J$247,0)</f>
        <v>0</v>
      </c>
      <c r="BF247" s="124">
        <f>IF($N$247="snížená",$J$247,0)</f>
        <v>0</v>
      </c>
      <c r="BG247" s="124">
        <f>IF($N$247="zákl. přenesená",$J$247,0)</f>
        <v>0</v>
      </c>
      <c r="BH247" s="124">
        <f>IF($N$247="sníž. přenesená",$J$247,0)</f>
        <v>0</v>
      </c>
      <c r="BI247" s="124">
        <f>IF($N$247="nulová",$J$247,0)</f>
        <v>0</v>
      </c>
      <c r="BJ247" s="71" t="s">
        <v>21</v>
      </c>
      <c r="BK247" s="124">
        <f>ROUND($I$247*$H$247,2)</f>
        <v>0</v>
      </c>
      <c r="BL247" s="71" t="s">
        <v>149</v>
      </c>
      <c r="BM247" s="71" t="s">
        <v>438</v>
      </c>
    </row>
    <row r="248" spans="2:47" s="6" customFormat="1" ht="30.75" customHeight="1">
      <c r="B248" s="22"/>
      <c r="D248" s="126" t="s">
        <v>425</v>
      </c>
      <c r="F248" s="160" t="s">
        <v>426</v>
      </c>
      <c r="L248" s="22"/>
      <c r="M248" s="48"/>
      <c r="T248" s="49"/>
      <c r="AT248" s="6" t="s">
        <v>425</v>
      </c>
      <c r="AU248" s="6" t="s">
        <v>81</v>
      </c>
    </row>
    <row r="249" spans="2:65" s="6" customFormat="1" ht="15.75" customHeight="1">
      <c r="B249" s="22"/>
      <c r="C249" s="159" t="s">
        <v>439</v>
      </c>
      <c r="D249" s="159" t="s">
        <v>228</v>
      </c>
      <c r="E249" s="151" t="s">
        <v>440</v>
      </c>
      <c r="F249" s="152" t="s">
        <v>441</v>
      </c>
      <c r="G249" s="150" t="s">
        <v>335</v>
      </c>
      <c r="H249" s="153">
        <v>4</v>
      </c>
      <c r="I249" s="154"/>
      <c r="J249" s="155">
        <f>ROUND($I$249*$H$249,2)</f>
        <v>0</v>
      </c>
      <c r="K249" s="152"/>
      <c r="L249" s="156"/>
      <c r="M249" s="157"/>
      <c r="N249" s="158" t="s">
        <v>43</v>
      </c>
      <c r="Q249" s="122">
        <v>0.00068</v>
      </c>
      <c r="R249" s="122">
        <f>$Q$249*$H$249</f>
        <v>0.00272</v>
      </c>
      <c r="S249" s="122">
        <v>0</v>
      </c>
      <c r="T249" s="123">
        <f>$S$249*$H$249</f>
        <v>0</v>
      </c>
      <c r="AR249" s="71" t="s">
        <v>83</v>
      </c>
      <c r="AT249" s="71" t="s">
        <v>228</v>
      </c>
      <c r="AU249" s="71" t="s">
        <v>81</v>
      </c>
      <c r="AY249" s="6" t="s">
        <v>142</v>
      </c>
      <c r="BE249" s="124">
        <f>IF($N$249="základní",$J$249,0)</f>
        <v>0</v>
      </c>
      <c r="BF249" s="124">
        <f>IF($N$249="snížená",$J$249,0)</f>
        <v>0</v>
      </c>
      <c r="BG249" s="124">
        <f>IF($N$249="zákl. přenesená",$J$249,0)</f>
        <v>0</v>
      </c>
      <c r="BH249" s="124">
        <f>IF($N$249="sníž. přenesená",$J$249,0)</f>
        <v>0</v>
      </c>
      <c r="BI249" s="124">
        <f>IF($N$249="nulová",$J$249,0)</f>
        <v>0</v>
      </c>
      <c r="BJ249" s="71" t="s">
        <v>21</v>
      </c>
      <c r="BK249" s="124">
        <f>ROUND($I$249*$H$249,2)</f>
        <v>0</v>
      </c>
      <c r="BL249" s="71" t="s">
        <v>149</v>
      </c>
      <c r="BM249" s="71" t="s">
        <v>442</v>
      </c>
    </row>
    <row r="250" spans="2:47" s="6" customFormat="1" ht="30.75" customHeight="1">
      <c r="B250" s="22"/>
      <c r="D250" s="126" t="s">
        <v>425</v>
      </c>
      <c r="F250" s="160" t="s">
        <v>426</v>
      </c>
      <c r="L250" s="22"/>
      <c r="M250" s="48"/>
      <c r="T250" s="49"/>
      <c r="AT250" s="6" t="s">
        <v>425</v>
      </c>
      <c r="AU250" s="6" t="s">
        <v>81</v>
      </c>
    </row>
    <row r="251" spans="2:65" s="6" customFormat="1" ht="15.75" customHeight="1">
      <c r="B251" s="22"/>
      <c r="C251" s="159" t="s">
        <v>443</v>
      </c>
      <c r="D251" s="159" t="s">
        <v>228</v>
      </c>
      <c r="E251" s="151" t="s">
        <v>444</v>
      </c>
      <c r="F251" s="152" t="s">
        <v>445</v>
      </c>
      <c r="G251" s="150" t="s">
        <v>335</v>
      </c>
      <c r="H251" s="153">
        <v>17</v>
      </c>
      <c r="I251" s="154"/>
      <c r="J251" s="155">
        <f>ROUND($I$251*$H$251,2)</f>
        <v>0</v>
      </c>
      <c r="K251" s="152"/>
      <c r="L251" s="156"/>
      <c r="M251" s="157"/>
      <c r="N251" s="158" t="s">
        <v>43</v>
      </c>
      <c r="Q251" s="122">
        <v>0.00068</v>
      </c>
      <c r="R251" s="122">
        <f>$Q$251*$H$251</f>
        <v>0.01156</v>
      </c>
      <c r="S251" s="122">
        <v>0</v>
      </c>
      <c r="T251" s="123">
        <f>$S$251*$H$251</f>
        <v>0</v>
      </c>
      <c r="AR251" s="71" t="s">
        <v>83</v>
      </c>
      <c r="AT251" s="71" t="s">
        <v>228</v>
      </c>
      <c r="AU251" s="71" t="s">
        <v>81</v>
      </c>
      <c r="AY251" s="6" t="s">
        <v>142</v>
      </c>
      <c r="BE251" s="124">
        <f>IF($N$251="základní",$J$251,0)</f>
        <v>0</v>
      </c>
      <c r="BF251" s="124">
        <f>IF($N$251="snížená",$J$251,0)</f>
        <v>0</v>
      </c>
      <c r="BG251" s="124">
        <f>IF($N$251="zákl. přenesená",$J$251,0)</f>
        <v>0</v>
      </c>
      <c r="BH251" s="124">
        <f>IF($N$251="sníž. přenesená",$J$251,0)</f>
        <v>0</v>
      </c>
      <c r="BI251" s="124">
        <f>IF($N$251="nulová",$J$251,0)</f>
        <v>0</v>
      </c>
      <c r="BJ251" s="71" t="s">
        <v>21</v>
      </c>
      <c r="BK251" s="124">
        <f>ROUND($I$251*$H$251,2)</f>
        <v>0</v>
      </c>
      <c r="BL251" s="71" t="s">
        <v>149</v>
      </c>
      <c r="BM251" s="71" t="s">
        <v>446</v>
      </c>
    </row>
    <row r="252" spans="2:47" s="6" customFormat="1" ht="30.75" customHeight="1">
      <c r="B252" s="22"/>
      <c r="D252" s="126" t="s">
        <v>425</v>
      </c>
      <c r="F252" s="160" t="s">
        <v>426</v>
      </c>
      <c r="L252" s="22"/>
      <c r="M252" s="48"/>
      <c r="T252" s="49"/>
      <c r="AT252" s="6" t="s">
        <v>425</v>
      </c>
      <c r="AU252" s="6" t="s">
        <v>81</v>
      </c>
    </row>
    <row r="253" spans="2:65" s="6" customFormat="1" ht="15.75" customHeight="1">
      <c r="B253" s="22"/>
      <c r="C253" s="159" t="s">
        <v>447</v>
      </c>
      <c r="D253" s="159" t="s">
        <v>228</v>
      </c>
      <c r="E253" s="151" t="s">
        <v>448</v>
      </c>
      <c r="F253" s="152" t="s">
        <v>449</v>
      </c>
      <c r="G253" s="150" t="s">
        <v>335</v>
      </c>
      <c r="H253" s="153">
        <v>1</v>
      </c>
      <c r="I253" s="154"/>
      <c r="J253" s="155">
        <f>ROUND($I$253*$H$253,2)</f>
        <v>0</v>
      </c>
      <c r="K253" s="152"/>
      <c r="L253" s="156"/>
      <c r="M253" s="157"/>
      <c r="N253" s="158" t="s">
        <v>43</v>
      </c>
      <c r="Q253" s="122">
        <v>0.00068</v>
      </c>
      <c r="R253" s="122">
        <f>$Q$253*$H$253</f>
        <v>0.00068</v>
      </c>
      <c r="S253" s="122">
        <v>0</v>
      </c>
      <c r="T253" s="123">
        <f>$S$253*$H$253</f>
        <v>0</v>
      </c>
      <c r="AR253" s="71" t="s">
        <v>83</v>
      </c>
      <c r="AT253" s="71" t="s">
        <v>228</v>
      </c>
      <c r="AU253" s="71" t="s">
        <v>81</v>
      </c>
      <c r="AY253" s="6" t="s">
        <v>142</v>
      </c>
      <c r="BE253" s="124">
        <f>IF($N$253="základní",$J$253,0)</f>
        <v>0</v>
      </c>
      <c r="BF253" s="124">
        <f>IF($N$253="snížená",$J$253,0)</f>
        <v>0</v>
      </c>
      <c r="BG253" s="124">
        <f>IF($N$253="zákl. přenesená",$J$253,0)</f>
        <v>0</v>
      </c>
      <c r="BH253" s="124">
        <f>IF($N$253="sníž. přenesená",$J$253,0)</f>
        <v>0</v>
      </c>
      <c r="BI253" s="124">
        <f>IF($N$253="nulová",$J$253,0)</f>
        <v>0</v>
      </c>
      <c r="BJ253" s="71" t="s">
        <v>21</v>
      </c>
      <c r="BK253" s="124">
        <f>ROUND($I$253*$H$253,2)</f>
        <v>0</v>
      </c>
      <c r="BL253" s="71" t="s">
        <v>149</v>
      </c>
      <c r="BM253" s="71" t="s">
        <v>450</v>
      </c>
    </row>
    <row r="254" spans="2:47" s="6" customFormat="1" ht="30.75" customHeight="1">
      <c r="B254" s="22"/>
      <c r="D254" s="126" t="s">
        <v>425</v>
      </c>
      <c r="F254" s="160" t="s">
        <v>426</v>
      </c>
      <c r="L254" s="22"/>
      <c r="M254" s="48"/>
      <c r="T254" s="49"/>
      <c r="AT254" s="6" t="s">
        <v>425</v>
      </c>
      <c r="AU254" s="6" t="s">
        <v>81</v>
      </c>
    </row>
    <row r="255" spans="2:65" s="6" customFormat="1" ht="15.75" customHeight="1">
      <c r="B255" s="22"/>
      <c r="C255" s="113" t="s">
        <v>451</v>
      </c>
      <c r="D255" s="113" t="s">
        <v>144</v>
      </c>
      <c r="E255" s="114" t="s">
        <v>452</v>
      </c>
      <c r="F255" s="115" t="s">
        <v>453</v>
      </c>
      <c r="G255" s="116" t="s">
        <v>335</v>
      </c>
      <c r="H255" s="117">
        <v>1</v>
      </c>
      <c r="I255" s="118"/>
      <c r="J255" s="119">
        <f>ROUND($I$255*$H$255,2)</f>
        <v>0</v>
      </c>
      <c r="K255" s="115" t="s">
        <v>148</v>
      </c>
      <c r="L255" s="22"/>
      <c r="M255" s="120"/>
      <c r="N255" s="121" t="s">
        <v>43</v>
      </c>
      <c r="Q255" s="122">
        <v>0.00076</v>
      </c>
      <c r="R255" s="122">
        <f>$Q$255*$H$255</f>
        <v>0.00076</v>
      </c>
      <c r="S255" s="122">
        <v>0</v>
      </c>
      <c r="T255" s="123">
        <f>$S$255*$H$255</f>
        <v>0</v>
      </c>
      <c r="AR255" s="71" t="s">
        <v>149</v>
      </c>
      <c r="AT255" s="71" t="s">
        <v>144</v>
      </c>
      <c r="AU255" s="71" t="s">
        <v>81</v>
      </c>
      <c r="AY255" s="6" t="s">
        <v>142</v>
      </c>
      <c r="BE255" s="124">
        <f>IF($N$255="základní",$J$255,0)</f>
        <v>0</v>
      </c>
      <c r="BF255" s="124">
        <f>IF($N$255="snížená",$J$255,0)</f>
        <v>0</v>
      </c>
      <c r="BG255" s="124">
        <f>IF($N$255="zákl. přenesená",$J$255,0)</f>
        <v>0</v>
      </c>
      <c r="BH255" s="124">
        <f>IF($N$255="sníž. přenesená",$J$255,0)</f>
        <v>0</v>
      </c>
      <c r="BI255" s="124">
        <f>IF($N$255="nulová",$J$255,0)</f>
        <v>0</v>
      </c>
      <c r="BJ255" s="71" t="s">
        <v>21</v>
      </c>
      <c r="BK255" s="124">
        <f>ROUND($I$255*$H$255,2)</f>
        <v>0</v>
      </c>
      <c r="BL255" s="71" t="s">
        <v>149</v>
      </c>
      <c r="BM255" s="71" t="s">
        <v>454</v>
      </c>
    </row>
    <row r="256" spans="2:65" s="6" customFormat="1" ht="15.75" customHeight="1">
      <c r="B256" s="22"/>
      <c r="C256" s="150" t="s">
        <v>455</v>
      </c>
      <c r="D256" s="150" t="s">
        <v>228</v>
      </c>
      <c r="E256" s="151" t="s">
        <v>456</v>
      </c>
      <c r="F256" s="152" t="s">
        <v>457</v>
      </c>
      <c r="G256" s="150" t="s">
        <v>335</v>
      </c>
      <c r="H256" s="153">
        <v>1</v>
      </c>
      <c r="I256" s="154"/>
      <c r="J256" s="155">
        <f>ROUND($I$256*$H$256,2)</f>
        <v>0</v>
      </c>
      <c r="K256" s="152" t="s">
        <v>148</v>
      </c>
      <c r="L256" s="156"/>
      <c r="M256" s="157"/>
      <c r="N256" s="158" t="s">
        <v>43</v>
      </c>
      <c r="Q256" s="122">
        <v>0.0092</v>
      </c>
      <c r="R256" s="122">
        <f>$Q$256*$H$256</f>
        <v>0.0092</v>
      </c>
      <c r="S256" s="122">
        <v>0</v>
      </c>
      <c r="T256" s="123">
        <f>$S$256*$H$256</f>
        <v>0</v>
      </c>
      <c r="AR256" s="71" t="s">
        <v>83</v>
      </c>
      <c r="AT256" s="71" t="s">
        <v>228</v>
      </c>
      <c r="AU256" s="71" t="s">
        <v>81</v>
      </c>
      <c r="AY256" s="71" t="s">
        <v>142</v>
      </c>
      <c r="BE256" s="124">
        <f>IF($N$256="základní",$J$256,0)</f>
        <v>0</v>
      </c>
      <c r="BF256" s="124">
        <f>IF($N$256="snížená",$J$256,0)</f>
        <v>0</v>
      </c>
      <c r="BG256" s="124">
        <f>IF($N$256="zákl. přenesená",$J$256,0)</f>
        <v>0</v>
      </c>
      <c r="BH256" s="124">
        <f>IF($N$256="sníž. přenesená",$J$256,0)</f>
        <v>0</v>
      </c>
      <c r="BI256" s="124">
        <f>IF($N$256="nulová",$J$256,0)</f>
        <v>0</v>
      </c>
      <c r="BJ256" s="71" t="s">
        <v>21</v>
      </c>
      <c r="BK256" s="124">
        <f>ROUND($I$256*$H$256,2)</f>
        <v>0</v>
      </c>
      <c r="BL256" s="71" t="s">
        <v>149</v>
      </c>
      <c r="BM256" s="71" t="s">
        <v>458</v>
      </c>
    </row>
    <row r="257" spans="2:65" s="6" customFormat="1" ht="15.75" customHeight="1">
      <c r="B257" s="22"/>
      <c r="C257" s="116" t="s">
        <v>459</v>
      </c>
      <c r="D257" s="116" t="s">
        <v>144</v>
      </c>
      <c r="E257" s="114" t="s">
        <v>460</v>
      </c>
      <c r="F257" s="115" t="s">
        <v>461</v>
      </c>
      <c r="G257" s="116" t="s">
        <v>335</v>
      </c>
      <c r="H257" s="117">
        <v>13</v>
      </c>
      <c r="I257" s="118"/>
      <c r="J257" s="119">
        <f>ROUND($I$257*$H$257,2)</f>
        <v>0</v>
      </c>
      <c r="K257" s="115" t="s">
        <v>148</v>
      </c>
      <c r="L257" s="22"/>
      <c r="M257" s="120"/>
      <c r="N257" s="121" t="s">
        <v>43</v>
      </c>
      <c r="Q257" s="122">
        <v>0.0008</v>
      </c>
      <c r="R257" s="122">
        <f>$Q$257*$H$257</f>
        <v>0.010400000000000001</v>
      </c>
      <c r="S257" s="122">
        <v>0</v>
      </c>
      <c r="T257" s="123">
        <f>$S$257*$H$257</f>
        <v>0</v>
      </c>
      <c r="AR257" s="71" t="s">
        <v>149</v>
      </c>
      <c r="AT257" s="71" t="s">
        <v>144</v>
      </c>
      <c r="AU257" s="71" t="s">
        <v>81</v>
      </c>
      <c r="AY257" s="71" t="s">
        <v>142</v>
      </c>
      <c r="BE257" s="124">
        <f>IF($N$257="základní",$J$257,0)</f>
        <v>0</v>
      </c>
      <c r="BF257" s="124">
        <f>IF($N$257="snížená",$J$257,0)</f>
        <v>0</v>
      </c>
      <c r="BG257" s="124">
        <f>IF($N$257="zákl. přenesená",$J$257,0)</f>
        <v>0</v>
      </c>
      <c r="BH257" s="124">
        <f>IF($N$257="sníž. přenesená",$J$257,0)</f>
        <v>0</v>
      </c>
      <c r="BI257" s="124">
        <f>IF($N$257="nulová",$J$257,0)</f>
        <v>0</v>
      </c>
      <c r="BJ257" s="71" t="s">
        <v>21</v>
      </c>
      <c r="BK257" s="124">
        <f>ROUND($I$257*$H$257,2)</f>
        <v>0</v>
      </c>
      <c r="BL257" s="71" t="s">
        <v>149</v>
      </c>
      <c r="BM257" s="71" t="s">
        <v>462</v>
      </c>
    </row>
    <row r="258" spans="2:51" s="6" customFormat="1" ht="15.75" customHeight="1">
      <c r="B258" s="131"/>
      <c r="D258" s="126" t="s">
        <v>151</v>
      </c>
      <c r="E258" s="134"/>
      <c r="F258" s="134" t="s">
        <v>463</v>
      </c>
      <c r="H258" s="135">
        <v>13</v>
      </c>
      <c r="L258" s="131"/>
      <c r="M258" s="136"/>
      <c r="T258" s="137"/>
      <c r="AT258" s="133" t="s">
        <v>151</v>
      </c>
      <c r="AU258" s="133" t="s">
        <v>81</v>
      </c>
      <c r="AV258" s="133" t="s">
        <v>81</v>
      </c>
      <c r="AW258" s="133" t="s">
        <v>109</v>
      </c>
      <c r="AX258" s="133" t="s">
        <v>21</v>
      </c>
      <c r="AY258" s="133" t="s">
        <v>142</v>
      </c>
    </row>
    <row r="259" spans="2:65" s="6" customFormat="1" ht="15.75" customHeight="1">
      <c r="B259" s="22"/>
      <c r="C259" s="159" t="s">
        <v>464</v>
      </c>
      <c r="D259" s="159" t="s">
        <v>228</v>
      </c>
      <c r="E259" s="151" t="s">
        <v>465</v>
      </c>
      <c r="F259" s="152" t="s">
        <v>466</v>
      </c>
      <c r="G259" s="150" t="s">
        <v>335</v>
      </c>
      <c r="H259" s="153">
        <v>13</v>
      </c>
      <c r="I259" s="154"/>
      <c r="J259" s="155">
        <f>ROUND($I$259*$H$259,2)</f>
        <v>0</v>
      </c>
      <c r="K259" s="152" t="s">
        <v>148</v>
      </c>
      <c r="L259" s="156"/>
      <c r="M259" s="157"/>
      <c r="N259" s="158" t="s">
        <v>43</v>
      </c>
      <c r="Q259" s="122">
        <v>0.0151</v>
      </c>
      <c r="R259" s="122">
        <f>$Q$259*$H$259</f>
        <v>0.1963</v>
      </c>
      <c r="S259" s="122">
        <v>0</v>
      </c>
      <c r="T259" s="123">
        <f>$S$259*$H$259</f>
        <v>0</v>
      </c>
      <c r="AR259" s="71" t="s">
        <v>83</v>
      </c>
      <c r="AT259" s="71" t="s">
        <v>228</v>
      </c>
      <c r="AU259" s="71" t="s">
        <v>81</v>
      </c>
      <c r="AY259" s="6" t="s">
        <v>142</v>
      </c>
      <c r="BE259" s="124">
        <f>IF($N$259="základní",$J$259,0)</f>
        <v>0</v>
      </c>
      <c r="BF259" s="124">
        <f>IF($N$259="snížená",$J$259,0)</f>
        <v>0</v>
      </c>
      <c r="BG259" s="124">
        <f>IF($N$259="zákl. přenesená",$J$259,0)</f>
        <v>0</v>
      </c>
      <c r="BH259" s="124">
        <f>IF($N$259="sníž. přenesená",$J$259,0)</f>
        <v>0</v>
      </c>
      <c r="BI259" s="124">
        <f>IF($N$259="nulová",$J$259,0)</f>
        <v>0</v>
      </c>
      <c r="BJ259" s="71" t="s">
        <v>21</v>
      </c>
      <c r="BK259" s="124">
        <f>ROUND($I$259*$H$259,2)</f>
        <v>0</v>
      </c>
      <c r="BL259" s="71" t="s">
        <v>149</v>
      </c>
      <c r="BM259" s="71" t="s">
        <v>467</v>
      </c>
    </row>
    <row r="260" spans="2:65" s="6" customFormat="1" ht="15.75" customHeight="1">
      <c r="B260" s="22"/>
      <c r="C260" s="150" t="s">
        <v>468</v>
      </c>
      <c r="D260" s="150" t="s">
        <v>228</v>
      </c>
      <c r="E260" s="151" t="s">
        <v>469</v>
      </c>
      <c r="F260" s="152" t="s">
        <v>470</v>
      </c>
      <c r="G260" s="150" t="s">
        <v>335</v>
      </c>
      <c r="H260" s="153">
        <v>2</v>
      </c>
      <c r="I260" s="154"/>
      <c r="J260" s="155">
        <f>ROUND($I$260*$H$260,2)</f>
        <v>0</v>
      </c>
      <c r="K260" s="152" t="s">
        <v>148</v>
      </c>
      <c r="L260" s="156"/>
      <c r="M260" s="157"/>
      <c r="N260" s="158" t="s">
        <v>43</v>
      </c>
      <c r="Q260" s="122">
        <v>0.003</v>
      </c>
      <c r="R260" s="122">
        <f>$Q$260*$H$260</f>
        <v>0.006</v>
      </c>
      <c r="S260" s="122">
        <v>0</v>
      </c>
      <c r="T260" s="123">
        <f>$S$260*$H$260</f>
        <v>0</v>
      </c>
      <c r="AR260" s="71" t="s">
        <v>83</v>
      </c>
      <c r="AT260" s="71" t="s">
        <v>228</v>
      </c>
      <c r="AU260" s="71" t="s">
        <v>81</v>
      </c>
      <c r="AY260" s="71" t="s">
        <v>142</v>
      </c>
      <c r="BE260" s="124">
        <f>IF($N$260="základní",$J$260,0)</f>
        <v>0</v>
      </c>
      <c r="BF260" s="124">
        <f>IF($N$260="snížená",$J$260,0)</f>
        <v>0</v>
      </c>
      <c r="BG260" s="124">
        <f>IF($N$260="zákl. přenesená",$J$260,0)</f>
        <v>0</v>
      </c>
      <c r="BH260" s="124">
        <f>IF($N$260="sníž. přenesená",$J$260,0)</f>
        <v>0</v>
      </c>
      <c r="BI260" s="124">
        <f>IF($N$260="nulová",$J$260,0)</f>
        <v>0</v>
      </c>
      <c r="BJ260" s="71" t="s">
        <v>21</v>
      </c>
      <c r="BK260" s="124">
        <f>ROUND($I$260*$H$260,2)</f>
        <v>0</v>
      </c>
      <c r="BL260" s="71" t="s">
        <v>149</v>
      </c>
      <c r="BM260" s="71" t="s">
        <v>471</v>
      </c>
    </row>
    <row r="261" spans="2:65" s="6" customFormat="1" ht="15.75" customHeight="1">
      <c r="B261" s="22"/>
      <c r="C261" s="150" t="s">
        <v>472</v>
      </c>
      <c r="D261" s="150" t="s">
        <v>228</v>
      </c>
      <c r="E261" s="151" t="s">
        <v>473</v>
      </c>
      <c r="F261" s="152" t="s">
        <v>474</v>
      </c>
      <c r="G261" s="150" t="s">
        <v>335</v>
      </c>
      <c r="H261" s="153">
        <v>13</v>
      </c>
      <c r="I261" s="154"/>
      <c r="J261" s="155">
        <f>ROUND($I$261*$H$261,2)</f>
        <v>0</v>
      </c>
      <c r="K261" s="152"/>
      <c r="L261" s="156"/>
      <c r="M261" s="157"/>
      <c r="N261" s="158" t="s">
        <v>43</v>
      </c>
      <c r="Q261" s="122">
        <v>0.0073</v>
      </c>
      <c r="R261" s="122">
        <f>$Q$261*$H$261</f>
        <v>0.0949</v>
      </c>
      <c r="S261" s="122">
        <v>0</v>
      </c>
      <c r="T261" s="123">
        <f>$S$261*$H$261</f>
        <v>0</v>
      </c>
      <c r="AR261" s="71" t="s">
        <v>83</v>
      </c>
      <c r="AT261" s="71" t="s">
        <v>228</v>
      </c>
      <c r="AU261" s="71" t="s">
        <v>81</v>
      </c>
      <c r="AY261" s="71" t="s">
        <v>142</v>
      </c>
      <c r="BE261" s="124">
        <f>IF($N$261="základní",$J$261,0)</f>
        <v>0</v>
      </c>
      <c r="BF261" s="124">
        <f>IF($N$261="snížená",$J$261,0)</f>
        <v>0</v>
      </c>
      <c r="BG261" s="124">
        <f>IF($N$261="zákl. přenesená",$J$261,0)</f>
        <v>0</v>
      </c>
      <c r="BH261" s="124">
        <f>IF($N$261="sníž. přenesená",$J$261,0)</f>
        <v>0</v>
      </c>
      <c r="BI261" s="124">
        <f>IF($N$261="nulová",$J$261,0)</f>
        <v>0</v>
      </c>
      <c r="BJ261" s="71" t="s">
        <v>21</v>
      </c>
      <c r="BK261" s="124">
        <f>ROUND($I$261*$H$261,2)</f>
        <v>0</v>
      </c>
      <c r="BL261" s="71" t="s">
        <v>149</v>
      </c>
      <c r="BM261" s="71" t="s">
        <v>475</v>
      </c>
    </row>
    <row r="262" spans="2:65" s="6" customFormat="1" ht="15.75" customHeight="1">
      <c r="B262" s="22"/>
      <c r="C262" s="116" t="s">
        <v>476</v>
      </c>
      <c r="D262" s="116" t="s">
        <v>144</v>
      </c>
      <c r="E262" s="114" t="s">
        <v>477</v>
      </c>
      <c r="F262" s="115" t="s">
        <v>478</v>
      </c>
      <c r="G262" s="116" t="s">
        <v>335</v>
      </c>
      <c r="H262" s="117">
        <v>8</v>
      </c>
      <c r="I262" s="118"/>
      <c r="J262" s="119">
        <f>ROUND($I$262*$H$262,2)</f>
        <v>0</v>
      </c>
      <c r="K262" s="115" t="s">
        <v>148</v>
      </c>
      <c r="L262" s="22"/>
      <c r="M262" s="120"/>
      <c r="N262" s="121" t="s">
        <v>43</v>
      </c>
      <c r="Q262" s="122">
        <v>0.00034</v>
      </c>
      <c r="R262" s="122">
        <f>$Q$262*$H$262</f>
        <v>0.00272</v>
      </c>
      <c r="S262" s="122">
        <v>0</v>
      </c>
      <c r="T262" s="123">
        <f>$S$262*$H$262</f>
        <v>0</v>
      </c>
      <c r="AR262" s="71" t="s">
        <v>149</v>
      </c>
      <c r="AT262" s="71" t="s">
        <v>144</v>
      </c>
      <c r="AU262" s="71" t="s">
        <v>81</v>
      </c>
      <c r="AY262" s="71" t="s">
        <v>142</v>
      </c>
      <c r="BE262" s="124">
        <f>IF($N$262="základní",$J$262,0)</f>
        <v>0</v>
      </c>
      <c r="BF262" s="124">
        <f>IF($N$262="snížená",$J$262,0)</f>
        <v>0</v>
      </c>
      <c r="BG262" s="124">
        <f>IF($N$262="zákl. přenesená",$J$262,0)</f>
        <v>0</v>
      </c>
      <c r="BH262" s="124">
        <f>IF($N$262="sníž. přenesená",$J$262,0)</f>
        <v>0</v>
      </c>
      <c r="BI262" s="124">
        <f>IF($N$262="nulová",$J$262,0)</f>
        <v>0</v>
      </c>
      <c r="BJ262" s="71" t="s">
        <v>21</v>
      </c>
      <c r="BK262" s="124">
        <f>ROUND($I$262*$H$262,2)</f>
        <v>0</v>
      </c>
      <c r="BL262" s="71" t="s">
        <v>149</v>
      </c>
      <c r="BM262" s="71" t="s">
        <v>479</v>
      </c>
    </row>
    <row r="263" spans="2:65" s="6" customFormat="1" ht="15.75" customHeight="1">
      <c r="B263" s="22"/>
      <c r="C263" s="150" t="s">
        <v>480</v>
      </c>
      <c r="D263" s="150" t="s">
        <v>228</v>
      </c>
      <c r="E263" s="151" t="s">
        <v>481</v>
      </c>
      <c r="F263" s="152" t="s">
        <v>482</v>
      </c>
      <c r="G263" s="150" t="s">
        <v>335</v>
      </c>
      <c r="H263" s="153">
        <v>8</v>
      </c>
      <c r="I263" s="154"/>
      <c r="J263" s="155">
        <f>ROUND($I$263*$H$263,2)</f>
        <v>0</v>
      </c>
      <c r="K263" s="152"/>
      <c r="L263" s="156"/>
      <c r="M263" s="157"/>
      <c r="N263" s="158" t="s">
        <v>43</v>
      </c>
      <c r="Q263" s="122">
        <v>0.0325</v>
      </c>
      <c r="R263" s="122">
        <f>$Q$263*$H$263</f>
        <v>0.26</v>
      </c>
      <c r="S263" s="122">
        <v>0</v>
      </c>
      <c r="T263" s="123">
        <f>$S$263*$H$263</f>
        <v>0</v>
      </c>
      <c r="AR263" s="71" t="s">
        <v>83</v>
      </c>
      <c r="AT263" s="71" t="s">
        <v>228</v>
      </c>
      <c r="AU263" s="71" t="s">
        <v>81</v>
      </c>
      <c r="AY263" s="71" t="s">
        <v>142</v>
      </c>
      <c r="BE263" s="124">
        <f>IF($N$263="základní",$J$263,0)</f>
        <v>0</v>
      </c>
      <c r="BF263" s="124">
        <f>IF($N$263="snížená",$J$263,0)</f>
        <v>0</v>
      </c>
      <c r="BG263" s="124">
        <f>IF($N$263="zákl. přenesená",$J$263,0)</f>
        <v>0</v>
      </c>
      <c r="BH263" s="124">
        <f>IF($N$263="sníž. přenesená",$J$263,0)</f>
        <v>0</v>
      </c>
      <c r="BI263" s="124">
        <f>IF($N$263="nulová",$J$263,0)</f>
        <v>0</v>
      </c>
      <c r="BJ263" s="71" t="s">
        <v>21</v>
      </c>
      <c r="BK263" s="124">
        <f>ROUND($I$263*$H$263,2)</f>
        <v>0</v>
      </c>
      <c r="BL263" s="71" t="s">
        <v>149</v>
      </c>
      <c r="BM263" s="71" t="s">
        <v>483</v>
      </c>
    </row>
    <row r="264" spans="2:65" s="6" customFormat="1" ht="15.75" customHeight="1">
      <c r="B264" s="22"/>
      <c r="C264" s="116" t="s">
        <v>484</v>
      </c>
      <c r="D264" s="116" t="s">
        <v>144</v>
      </c>
      <c r="E264" s="114" t="s">
        <v>485</v>
      </c>
      <c r="F264" s="115" t="s">
        <v>486</v>
      </c>
      <c r="G264" s="116" t="s">
        <v>173</v>
      </c>
      <c r="H264" s="117">
        <v>953</v>
      </c>
      <c r="I264" s="118"/>
      <c r="J264" s="119">
        <f>ROUND($I$264*$H$264,2)</f>
        <v>0</v>
      </c>
      <c r="K264" s="115" t="s">
        <v>148</v>
      </c>
      <c r="L264" s="22"/>
      <c r="M264" s="120"/>
      <c r="N264" s="121" t="s">
        <v>43</v>
      </c>
      <c r="Q264" s="122">
        <v>0</v>
      </c>
      <c r="R264" s="122">
        <f>$Q$264*$H$264</f>
        <v>0</v>
      </c>
      <c r="S264" s="122">
        <v>0</v>
      </c>
      <c r="T264" s="123">
        <f>$S$264*$H$264</f>
        <v>0</v>
      </c>
      <c r="AR264" s="71" t="s">
        <v>149</v>
      </c>
      <c r="AT264" s="71" t="s">
        <v>144</v>
      </c>
      <c r="AU264" s="71" t="s">
        <v>81</v>
      </c>
      <c r="AY264" s="71" t="s">
        <v>142</v>
      </c>
      <c r="BE264" s="124">
        <f>IF($N$264="základní",$J$264,0)</f>
        <v>0</v>
      </c>
      <c r="BF264" s="124">
        <f>IF($N$264="snížená",$J$264,0)</f>
        <v>0</v>
      </c>
      <c r="BG264" s="124">
        <f>IF($N$264="zákl. přenesená",$J$264,0)</f>
        <v>0</v>
      </c>
      <c r="BH264" s="124">
        <f>IF($N$264="sníž. přenesená",$J$264,0)</f>
        <v>0</v>
      </c>
      <c r="BI264" s="124">
        <f>IF($N$264="nulová",$J$264,0)</f>
        <v>0</v>
      </c>
      <c r="BJ264" s="71" t="s">
        <v>21</v>
      </c>
      <c r="BK264" s="124">
        <f>ROUND($I$264*$H$264,2)</f>
        <v>0</v>
      </c>
      <c r="BL264" s="71" t="s">
        <v>149</v>
      </c>
      <c r="BM264" s="71" t="s">
        <v>487</v>
      </c>
    </row>
    <row r="265" spans="2:51" s="6" customFormat="1" ht="15.75" customHeight="1">
      <c r="B265" s="131"/>
      <c r="D265" s="126" t="s">
        <v>151</v>
      </c>
      <c r="E265" s="134"/>
      <c r="F265" s="134" t="s">
        <v>488</v>
      </c>
      <c r="H265" s="135">
        <v>953</v>
      </c>
      <c r="L265" s="131"/>
      <c r="M265" s="136"/>
      <c r="T265" s="137"/>
      <c r="AT265" s="133" t="s">
        <v>151</v>
      </c>
      <c r="AU265" s="133" t="s">
        <v>81</v>
      </c>
      <c r="AV265" s="133" t="s">
        <v>81</v>
      </c>
      <c r="AW265" s="133" t="s">
        <v>109</v>
      </c>
      <c r="AX265" s="133" t="s">
        <v>21</v>
      </c>
      <c r="AY265" s="133" t="s">
        <v>142</v>
      </c>
    </row>
    <row r="266" spans="2:65" s="6" customFormat="1" ht="15.75" customHeight="1">
      <c r="B266" s="22"/>
      <c r="C266" s="113" t="s">
        <v>489</v>
      </c>
      <c r="D266" s="113" t="s">
        <v>144</v>
      </c>
      <c r="E266" s="114" t="s">
        <v>490</v>
      </c>
      <c r="F266" s="115" t="s">
        <v>491</v>
      </c>
      <c r="G266" s="116" t="s">
        <v>173</v>
      </c>
      <c r="H266" s="117">
        <v>953</v>
      </c>
      <c r="I266" s="118"/>
      <c r="J266" s="119">
        <f>ROUND($I$266*$H$266,2)</f>
        <v>0</v>
      </c>
      <c r="K266" s="115" t="s">
        <v>148</v>
      </c>
      <c r="L266" s="22"/>
      <c r="M266" s="120"/>
      <c r="N266" s="121" t="s">
        <v>43</v>
      </c>
      <c r="Q266" s="122">
        <v>0</v>
      </c>
      <c r="R266" s="122">
        <f>$Q$266*$H$266</f>
        <v>0</v>
      </c>
      <c r="S266" s="122">
        <v>0</v>
      </c>
      <c r="T266" s="123">
        <f>$S$266*$H$266</f>
        <v>0</v>
      </c>
      <c r="AR266" s="71" t="s">
        <v>480</v>
      </c>
      <c r="AT266" s="71" t="s">
        <v>144</v>
      </c>
      <c r="AU266" s="71" t="s">
        <v>81</v>
      </c>
      <c r="AY266" s="6" t="s">
        <v>142</v>
      </c>
      <c r="BE266" s="124">
        <f>IF($N$266="základní",$J$266,0)</f>
        <v>0</v>
      </c>
      <c r="BF266" s="124">
        <f>IF($N$266="snížená",$J$266,0)</f>
        <v>0</v>
      </c>
      <c r="BG266" s="124">
        <f>IF($N$266="zákl. přenesená",$J$266,0)</f>
        <v>0</v>
      </c>
      <c r="BH266" s="124">
        <f>IF($N$266="sníž. přenesená",$J$266,0)</f>
        <v>0</v>
      </c>
      <c r="BI266" s="124">
        <f>IF($N$266="nulová",$J$266,0)</f>
        <v>0</v>
      </c>
      <c r="BJ266" s="71" t="s">
        <v>21</v>
      </c>
      <c r="BK266" s="124">
        <f>ROUND($I$266*$H$266,2)</f>
        <v>0</v>
      </c>
      <c r="BL266" s="71" t="s">
        <v>480</v>
      </c>
      <c r="BM266" s="71" t="s">
        <v>492</v>
      </c>
    </row>
    <row r="267" spans="2:65" s="6" customFormat="1" ht="15.75" customHeight="1">
      <c r="B267" s="22"/>
      <c r="C267" s="116" t="s">
        <v>493</v>
      </c>
      <c r="D267" s="116" t="s">
        <v>144</v>
      </c>
      <c r="E267" s="114" t="s">
        <v>494</v>
      </c>
      <c r="F267" s="115" t="s">
        <v>495</v>
      </c>
      <c r="G267" s="116" t="s">
        <v>335</v>
      </c>
      <c r="H267" s="117">
        <v>2</v>
      </c>
      <c r="I267" s="118"/>
      <c r="J267" s="119">
        <f>ROUND($I$267*$H$267,2)</f>
        <v>0</v>
      </c>
      <c r="K267" s="115" t="s">
        <v>148</v>
      </c>
      <c r="L267" s="22"/>
      <c r="M267" s="120"/>
      <c r="N267" s="121" t="s">
        <v>43</v>
      </c>
      <c r="Q267" s="122">
        <v>0.46005</v>
      </c>
      <c r="R267" s="122">
        <f>$Q$267*$H$267</f>
        <v>0.9201</v>
      </c>
      <c r="S267" s="122">
        <v>0</v>
      </c>
      <c r="T267" s="123">
        <f>$S$267*$H$267</f>
        <v>0</v>
      </c>
      <c r="AR267" s="71" t="s">
        <v>149</v>
      </c>
      <c r="AT267" s="71" t="s">
        <v>144</v>
      </c>
      <c r="AU267" s="71" t="s">
        <v>81</v>
      </c>
      <c r="AY267" s="71" t="s">
        <v>142</v>
      </c>
      <c r="BE267" s="124">
        <f>IF($N$267="základní",$J$267,0)</f>
        <v>0</v>
      </c>
      <c r="BF267" s="124">
        <f>IF($N$267="snížená",$J$267,0)</f>
        <v>0</v>
      </c>
      <c r="BG267" s="124">
        <f>IF($N$267="zákl. přenesená",$J$267,0)</f>
        <v>0</v>
      </c>
      <c r="BH267" s="124">
        <f>IF($N$267="sníž. přenesená",$J$267,0)</f>
        <v>0</v>
      </c>
      <c r="BI267" s="124">
        <f>IF($N$267="nulová",$J$267,0)</f>
        <v>0</v>
      </c>
      <c r="BJ267" s="71" t="s">
        <v>21</v>
      </c>
      <c r="BK267" s="124">
        <f>ROUND($I$267*$H$267,2)</f>
        <v>0</v>
      </c>
      <c r="BL267" s="71" t="s">
        <v>149</v>
      </c>
      <c r="BM267" s="71" t="s">
        <v>496</v>
      </c>
    </row>
    <row r="268" spans="2:65" s="6" customFormat="1" ht="15.75" customHeight="1">
      <c r="B268" s="22"/>
      <c r="C268" s="116" t="s">
        <v>497</v>
      </c>
      <c r="D268" s="116" t="s">
        <v>144</v>
      </c>
      <c r="E268" s="114" t="s">
        <v>498</v>
      </c>
      <c r="F268" s="115" t="s">
        <v>499</v>
      </c>
      <c r="G268" s="116" t="s">
        <v>335</v>
      </c>
      <c r="H268" s="117">
        <v>13</v>
      </c>
      <c r="I268" s="118"/>
      <c r="J268" s="119">
        <f>ROUND($I$268*$H$268,2)</f>
        <v>0</v>
      </c>
      <c r="K268" s="115" t="s">
        <v>148</v>
      </c>
      <c r="L268" s="22"/>
      <c r="M268" s="120"/>
      <c r="N268" s="121" t="s">
        <v>43</v>
      </c>
      <c r="Q268" s="122">
        <v>0.12303</v>
      </c>
      <c r="R268" s="122">
        <f>$Q$268*$H$268</f>
        <v>1.59939</v>
      </c>
      <c r="S268" s="122">
        <v>0</v>
      </c>
      <c r="T268" s="123">
        <f>$S$268*$H$268</f>
        <v>0</v>
      </c>
      <c r="AR268" s="71" t="s">
        <v>149</v>
      </c>
      <c r="AT268" s="71" t="s">
        <v>144</v>
      </c>
      <c r="AU268" s="71" t="s">
        <v>81</v>
      </c>
      <c r="AY268" s="71" t="s">
        <v>142</v>
      </c>
      <c r="BE268" s="124">
        <f>IF($N$268="základní",$J$268,0)</f>
        <v>0</v>
      </c>
      <c r="BF268" s="124">
        <f>IF($N$268="snížená",$J$268,0)</f>
        <v>0</v>
      </c>
      <c r="BG268" s="124">
        <f>IF($N$268="zákl. přenesená",$J$268,0)</f>
        <v>0</v>
      </c>
      <c r="BH268" s="124">
        <f>IF($N$268="sníž. přenesená",$J$268,0)</f>
        <v>0</v>
      </c>
      <c r="BI268" s="124">
        <f>IF($N$268="nulová",$J$268,0)</f>
        <v>0</v>
      </c>
      <c r="BJ268" s="71" t="s">
        <v>21</v>
      </c>
      <c r="BK268" s="124">
        <f>ROUND($I$268*$H$268,2)</f>
        <v>0</v>
      </c>
      <c r="BL268" s="71" t="s">
        <v>149</v>
      </c>
      <c r="BM268" s="71" t="s">
        <v>500</v>
      </c>
    </row>
    <row r="269" spans="2:65" s="6" customFormat="1" ht="15.75" customHeight="1">
      <c r="B269" s="22"/>
      <c r="C269" s="150" t="s">
        <v>501</v>
      </c>
      <c r="D269" s="150" t="s">
        <v>228</v>
      </c>
      <c r="E269" s="151" t="s">
        <v>502</v>
      </c>
      <c r="F269" s="152" t="s">
        <v>503</v>
      </c>
      <c r="G269" s="150" t="s">
        <v>335</v>
      </c>
      <c r="H269" s="153">
        <v>13</v>
      </c>
      <c r="I269" s="154"/>
      <c r="J269" s="155">
        <f>ROUND($I$269*$H$269,2)</f>
        <v>0</v>
      </c>
      <c r="K269" s="152" t="s">
        <v>148</v>
      </c>
      <c r="L269" s="156"/>
      <c r="M269" s="157"/>
      <c r="N269" s="158" t="s">
        <v>43</v>
      </c>
      <c r="Q269" s="122">
        <v>0.0133</v>
      </c>
      <c r="R269" s="122">
        <f>$Q$269*$H$269</f>
        <v>0.1729</v>
      </c>
      <c r="S269" s="122">
        <v>0</v>
      </c>
      <c r="T269" s="123">
        <f>$S$269*$H$269</f>
        <v>0</v>
      </c>
      <c r="AR269" s="71" t="s">
        <v>83</v>
      </c>
      <c r="AT269" s="71" t="s">
        <v>228</v>
      </c>
      <c r="AU269" s="71" t="s">
        <v>81</v>
      </c>
      <c r="AY269" s="71" t="s">
        <v>142</v>
      </c>
      <c r="BE269" s="124">
        <f>IF($N$269="základní",$J$269,0)</f>
        <v>0</v>
      </c>
      <c r="BF269" s="124">
        <f>IF($N$269="snížená",$J$269,0)</f>
        <v>0</v>
      </c>
      <c r="BG269" s="124">
        <f>IF($N$269="zákl. přenesená",$J$269,0)</f>
        <v>0</v>
      </c>
      <c r="BH269" s="124">
        <f>IF($N$269="sníž. přenesená",$J$269,0)</f>
        <v>0</v>
      </c>
      <c r="BI269" s="124">
        <f>IF($N$269="nulová",$J$269,0)</f>
        <v>0</v>
      </c>
      <c r="BJ269" s="71" t="s">
        <v>21</v>
      </c>
      <c r="BK269" s="124">
        <f>ROUND($I$269*$H$269,2)</f>
        <v>0</v>
      </c>
      <c r="BL269" s="71" t="s">
        <v>149</v>
      </c>
      <c r="BM269" s="71" t="s">
        <v>504</v>
      </c>
    </row>
    <row r="270" spans="2:65" s="6" customFormat="1" ht="15.75" customHeight="1">
      <c r="B270" s="22"/>
      <c r="C270" s="116" t="s">
        <v>505</v>
      </c>
      <c r="D270" s="116" t="s">
        <v>144</v>
      </c>
      <c r="E270" s="114" t="s">
        <v>506</v>
      </c>
      <c r="F270" s="115" t="s">
        <v>507</v>
      </c>
      <c r="G270" s="116" t="s">
        <v>335</v>
      </c>
      <c r="H270" s="117">
        <v>8</v>
      </c>
      <c r="I270" s="118"/>
      <c r="J270" s="119">
        <f>ROUND($I$270*$H$270,2)</f>
        <v>0</v>
      </c>
      <c r="K270" s="115" t="s">
        <v>148</v>
      </c>
      <c r="L270" s="22"/>
      <c r="M270" s="120"/>
      <c r="N270" s="121" t="s">
        <v>43</v>
      </c>
      <c r="Q270" s="122">
        <v>0.32906</v>
      </c>
      <c r="R270" s="122">
        <f>$Q$270*$H$270</f>
        <v>2.63248</v>
      </c>
      <c r="S270" s="122">
        <v>0</v>
      </c>
      <c r="T270" s="123">
        <f>$S$270*$H$270</f>
        <v>0</v>
      </c>
      <c r="AR270" s="71" t="s">
        <v>149</v>
      </c>
      <c r="AT270" s="71" t="s">
        <v>144</v>
      </c>
      <c r="AU270" s="71" t="s">
        <v>81</v>
      </c>
      <c r="AY270" s="71" t="s">
        <v>142</v>
      </c>
      <c r="BE270" s="124">
        <f>IF($N$270="základní",$J$270,0)</f>
        <v>0</v>
      </c>
      <c r="BF270" s="124">
        <f>IF($N$270="snížená",$J$270,0)</f>
        <v>0</v>
      </c>
      <c r="BG270" s="124">
        <f>IF($N$270="zákl. přenesená",$J$270,0)</f>
        <v>0</v>
      </c>
      <c r="BH270" s="124">
        <f>IF($N$270="sníž. přenesená",$J$270,0)</f>
        <v>0</v>
      </c>
      <c r="BI270" s="124">
        <f>IF($N$270="nulová",$J$270,0)</f>
        <v>0</v>
      </c>
      <c r="BJ270" s="71" t="s">
        <v>21</v>
      </c>
      <c r="BK270" s="124">
        <f>ROUND($I$270*$H$270,2)</f>
        <v>0</v>
      </c>
      <c r="BL270" s="71" t="s">
        <v>149</v>
      </c>
      <c r="BM270" s="71" t="s">
        <v>508</v>
      </c>
    </row>
    <row r="271" spans="2:65" s="6" customFormat="1" ht="15.75" customHeight="1">
      <c r="B271" s="22"/>
      <c r="C271" s="150" t="s">
        <v>509</v>
      </c>
      <c r="D271" s="150" t="s">
        <v>228</v>
      </c>
      <c r="E271" s="151" t="s">
        <v>510</v>
      </c>
      <c r="F271" s="152" t="s">
        <v>511</v>
      </c>
      <c r="G271" s="150" t="s">
        <v>335</v>
      </c>
      <c r="H271" s="153">
        <v>8</v>
      </c>
      <c r="I271" s="154"/>
      <c r="J271" s="155">
        <f>ROUND($I$271*$H$271,2)</f>
        <v>0</v>
      </c>
      <c r="K271" s="152" t="s">
        <v>148</v>
      </c>
      <c r="L271" s="156"/>
      <c r="M271" s="157"/>
      <c r="N271" s="158" t="s">
        <v>43</v>
      </c>
      <c r="Q271" s="122">
        <v>0.0295</v>
      </c>
      <c r="R271" s="122">
        <f>$Q$271*$H$271</f>
        <v>0.236</v>
      </c>
      <c r="S271" s="122">
        <v>0</v>
      </c>
      <c r="T271" s="123">
        <f>$S$271*$H$271</f>
        <v>0</v>
      </c>
      <c r="AR271" s="71" t="s">
        <v>83</v>
      </c>
      <c r="AT271" s="71" t="s">
        <v>228</v>
      </c>
      <c r="AU271" s="71" t="s">
        <v>81</v>
      </c>
      <c r="AY271" s="71" t="s">
        <v>142</v>
      </c>
      <c r="BE271" s="124">
        <f>IF($N$271="základní",$J$271,0)</f>
        <v>0</v>
      </c>
      <c r="BF271" s="124">
        <f>IF($N$271="snížená",$J$271,0)</f>
        <v>0</v>
      </c>
      <c r="BG271" s="124">
        <f>IF($N$271="zákl. přenesená",$J$271,0)</f>
        <v>0</v>
      </c>
      <c r="BH271" s="124">
        <f>IF($N$271="sníž. přenesená",$J$271,0)</f>
        <v>0</v>
      </c>
      <c r="BI271" s="124">
        <f>IF($N$271="nulová",$J$271,0)</f>
        <v>0</v>
      </c>
      <c r="BJ271" s="71" t="s">
        <v>21</v>
      </c>
      <c r="BK271" s="124">
        <f>ROUND($I$271*$H$271,2)</f>
        <v>0</v>
      </c>
      <c r="BL271" s="71" t="s">
        <v>149</v>
      </c>
      <c r="BM271" s="71" t="s">
        <v>512</v>
      </c>
    </row>
    <row r="272" spans="2:65" s="6" customFormat="1" ht="15.75" customHeight="1">
      <c r="B272" s="22"/>
      <c r="C272" s="116" t="s">
        <v>513</v>
      </c>
      <c r="D272" s="116" t="s">
        <v>144</v>
      </c>
      <c r="E272" s="114" t="s">
        <v>514</v>
      </c>
      <c r="F272" s="115" t="s">
        <v>515</v>
      </c>
      <c r="G272" s="116" t="s">
        <v>335</v>
      </c>
      <c r="H272" s="117">
        <v>10</v>
      </c>
      <c r="I272" s="118"/>
      <c r="J272" s="119">
        <f>ROUND($I$272*$H$272,2)</f>
        <v>0</v>
      </c>
      <c r="K272" s="115" t="s">
        <v>148</v>
      </c>
      <c r="L272" s="22"/>
      <c r="M272" s="120"/>
      <c r="N272" s="121" t="s">
        <v>43</v>
      </c>
      <c r="Q272" s="122">
        <v>0.00016</v>
      </c>
      <c r="R272" s="122">
        <f>$Q$272*$H$272</f>
        <v>0.0016</v>
      </c>
      <c r="S272" s="122">
        <v>0</v>
      </c>
      <c r="T272" s="123">
        <f>$S$272*$H$272</f>
        <v>0</v>
      </c>
      <c r="AR272" s="71" t="s">
        <v>149</v>
      </c>
      <c r="AT272" s="71" t="s">
        <v>144</v>
      </c>
      <c r="AU272" s="71" t="s">
        <v>81</v>
      </c>
      <c r="AY272" s="71" t="s">
        <v>142</v>
      </c>
      <c r="BE272" s="124">
        <f>IF($N$272="základní",$J$272,0)</f>
        <v>0</v>
      </c>
      <c r="BF272" s="124">
        <f>IF($N$272="snížená",$J$272,0)</f>
        <v>0</v>
      </c>
      <c r="BG272" s="124">
        <f>IF($N$272="zákl. přenesená",$J$272,0)</f>
        <v>0</v>
      </c>
      <c r="BH272" s="124">
        <f>IF($N$272="sníž. přenesená",$J$272,0)</f>
        <v>0</v>
      </c>
      <c r="BI272" s="124">
        <f>IF($N$272="nulová",$J$272,0)</f>
        <v>0</v>
      </c>
      <c r="BJ272" s="71" t="s">
        <v>21</v>
      </c>
      <c r="BK272" s="124">
        <f>ROUND($I$272*$H$272,2)</f>
        <v>0</v>
      </c>
      <c r="BL272" s="71" t="s">
        <v>149</v>
      </c>
      <c r="BM272" s="71" t="s">
        <v>516</v>
      </c>
    </row>
    <row r="273" spans="2:65" s="6" customFormat="1" ht="15.75" customHeight="1">
      <c r="B273" s="22"/>
      <c r="C273" s="150" t="s">
        <v>517</v>
      </c>
      <c r="D273" s="150" t="s">
        <v>228</v>
      </c>
      <c r="E273" s="151" t="s">
        <v>518</v>
      </c>
      <c r="F273" s="152" t="s">
        <v>519</v>
      </c>
      <c r="G273" s="150" t="s">
        <v>335</v>
      </c>
      <c r="H273" s="153">
        <v>10</v>
      </c>
      <c r="I273" s="154"/>
      <c r="J273" s="155">
        <f>ROUND($I$273*$H$273,2)</f>
        <v>0</v>
      </c>
      <c r="K273" s="152" t="s">
        <v>148</v>
      </c>
      <c r="L273" s="156"/>
      <c r="M273" s="157"/>
      <c r="N273" s="158" t="s">
        <v>43</v>
      </c>
      <c r="Q273" s="122">
        <v>0.0061</v>
      </c>
      <c r="R273" s="122">
        <f>$Q$273*$H$273</f>
        <v>0.061000000000000006</v>
      </c>
      <c r="S273" s="122">
        <v>0</v>
      </c>
      <c r="T273" s="123">
        <f>$S$273*$H$273</f>
        <v>0</v>
      </c>
      <c r="AR273" s="71" t="s">
        <v>83</v>
      </c>
      <c r="AT273" s="71" t="s">
        <v>228</v>
      </c>
      <c r="AU273" s="71" t="s">
        <v>81</v>
      </c>
      <c r="AY273" s="71" t="s">
        <v>142</v>
      </c>
      <c r="BE273" s="124">
        <f>IF($N$273="základní",$J$273,0)</f>
        <v>0</v>
      </c>
      <c r="BF273" s="124">
        <f>IF($N$273="snížená",$J$273,0)</f>
        <v>0</v>
      </c>
      <c r="BG273" s="124">
        <f>IF($N$273="zákl. přenesená",$J$273,0)</f>
        <v>0</v>
      </c>
      <c r="BH273" s="124">
        <f>IF($N$273="sníž. přenesená",$J$273,0)</f>
        <v>0</v>
      </c>
      <c r="BI273" s="124">
        <f>IF($N$273="nulová",$J$273,0)</f>
        <v>0</v>
      </c>
      <c r="BJ273" s="71" t="s">
        <v>21</v>
      </c>
      <c r="BK273" s="124">
        <f>ROUND($I$273*$H$273,2)</f>
        <v>0</v>
      </c>
      <c r="BL273" s="71" t="s">
        <v>149</v>
      </c>
      <c r="BM273" s="71" t="s">
        <v>520</v>
      </c>
    </row>
    <row r="274" spans="2:65" s="6" customFormat="1" ht="15.75" customHeight="1">
      <c r="B274" s="22"/>
      <c r="C274" s="150" t="s">
        <v>521</v>
      </c>
      <c r="D274" s="150" t="s">
        <v>228</v>
      </c>
      <c r="E274" s="151" t="s">
        <v>522</v>
      </c>
      <c r="F274" s="152" t="s">
        <v>523</v>
      </c>
      <c r="G274" s="150" t="s">
        <v>335</v>
      </c>
      <c r="H274" s="153">
        <v>10</v>
      </c>
      <c r="I274" s="154"/>
      <c r="J274" s="155">
        <f>ROUND($I$274*$H$274,2)</f>
        <v>0</v>
      </c>
      <c r="K274" s="152" t="s">
        <v>148</v>
      </c>
      <c r="L274" s="156"/>
      <c r="M274" s="157"/>
      <c r="N274" s="158" t="s">
        <v>43</v>
      </c>
      <c r="Q274" s="122">
        <v>0.003</v>
      </c>
      <c r="R274" s="122">
        <f>$Q$274*$H$274</f>
        <v>0.03</v>
      </c>
      <c r="S274" s="122">
        <v>0</v>
      </c>
      <c r="T274" s="123">
        <f>$S$274*$H$274</f>
        <v>0</v>
      </c>
      <c r="AR274" s="71" t="s">
        <v>83</v>
      </c>
      <c r="AT274" s="71" t="s">
        <v>228</v>
      </c>
      <c r="AU274" s="71" t="s">
        <v>81</v>
      </c>
      <c r="AY274" s="71" t="s">
        <v>142</v>
      </c>
      <c r="BE274" s="124">
        <f>IF($N$274="základní",$J$274,0)</f>
        <v>0</v>
      </c>
      <c r="BF274" s="124">
        <f>IF($N$274="snížená",$J$274,0)</f>
        <v>0</v>
      </c>
      <c r="BG274" s="124">
        <f>IF($N$274="zákl. přenesená",$J$274,0)</f>
        <v>0</v>
      </c>
      <c r="BH274" s="124">
        <f>IF($N$274="sníž. přenesená",$J$274,0)</f>
        <v>0</v>
      </c>
      <c r="BI274" s="124">
        <f>IF($N$274="nulová",$J$274,0)</f>
        <v>0</v>
      </c>
      <c r="BJ274" s="71" t="s">
        <v>21</v>
      </c>
      <c r="BK274" s="124">
        <f>ROUND($I$274*$H$274,2)</f>
        <v>0</v>
      </c>
      <c r="BL274" s="71" t="s">
        <v>149</v>
      </c>
      <c r="BM274" s="71" t="s">
        <v>524</v>
      </c>
    </row>
    <row r="275" spans="2:65" s="6" customFormat="1" ht="15.75" customHeight="1">
      <c r="B275" s="22"/>
      <c r="C275" s="150" t="s">
        <v>525</v>
      </c>
      <c r="D275" s="150" t="s">
        <v>228</v>
      </c>
      <c r="E275" s="151" t="s">
        <v>526</v>
      </c>
      <c r="F275" s="152" t="s">
        <v>527</v>
      </c>
      <c r="G275" s="150" t="s">
        <v>335</v>
      </c>
      <c r="H275" s="153">
        <v>10</v>
      </c>
      <c r="I275" s="154"/>
      <c r="J275" s="155">
        <f>ROUND($I$275*$H$275,2)</f>
        <v>0</v>
      </c>
      <c r="K275" s="152" t="s">
        <v>148</v>
      </c>
      <c r="L275" s="156"/>
      <c r="M275" s="157"/>
      <c r="N275" s="158" t="s">
        <v>43</v>
      </c>
      <c r="Q275" s="122">
        <v>0.0001</v>
      </c>
      <c r="R275" s="122">
        <f>$Q$275*$H$275</f>
        <v>0.001</v>
      </c>
      <c r="S275" s="122">
        <v>0</v>
      </c>
      <c r="T275" s="123">
        <f>$S$275*$H$275</f>
        <v>0</v>
      </c>
      <c r="AR275" s="71" t="s">
        <v>83</v>
      </c>
      <c r="AT275" s="71" t="s">
        <v>228</v>
      </c>
      <c r="AU275" s="71" t="s">
        <v>81</v>
      </c>
      <c r="AY275" s="71" t="s">
        <v>142</v>
      </c>
      <c r="BE275" s="124">
        <f>IF($N$275="základní",$J$275,0)</f>
        <v>0</v>
      </c>
      <c r="BF275" s="124">
        <f>IF($N$275="snížená",$J$275,0)</f>
        <v>0</v>
      </c>
      <c r="BG275" s="124">
        <f>IF($N$275="zákl. přenesená",$J$275,0)</f>
        <v>0</v>
      </c>
      <c r="BH275" s="124">
        <f>IF($N$275="sníž. přenesená",$J$275,0)</f>
        <v>0</v>
      </c>
      <c r="BI275" s="124">
        <f>IF($N$275="nulová",$J$275,0)</f>
        <v>0</v>
      </c>
      <c r="BJ275" s="71" t="s">
        <v>21</v>
      </c>
      <c r="BK275" s="124">
        <f>ROUND($I$275*$H$275,2)</f>
        <v>0</v>
      </c>
      <c r="BL275" s="71" t="s">
        <v>149</v>
      </c>
      <c r="BM275" s="71" t="s">
        <v>528</v>
      </c>
    </row>
    <row r="276" spans="2:65" s="6" customFormat="1" ht="15.75" customHeight="1">
      <c r="B276" s="22"/>
      <c r="C276" s="150" t="s">
        <v>529</v>
      </c>
      <c r="D276" s="150" t="s">
        <v>228</v>
      </c>
      <c r="E276" s="151" t="s">
        <v>530</v>
      </c>
      <c r="F276" s="152" t="s">
        <v>531</v>
      </c>
      <c r="G276" s="150" t="s">
        <v>335</v>
      </c>
      <c r="H276" s="153">
        <v>10</v>
      </c>
      <c r="I276" s="154"/>
      <c r="J276" s="155">
        <f>ROUND($I$276*$H$276,2)</f>
        <v>0</v>
      </c>
      <c r="K276" s="152" t="s">
        <v>148</v>
      </c>
      <c r="L276" s="156"/>
      <c r="M276" s="157"/>
      <c r="N276" s="158" t="s">
        <v>43</v>
      </c>
      <c r="Q276" s="122">
        <v>0.00035</v>
      </c>
      <c r="R276" s="122">
        <f>$Q$276*$H$276</f>
        <v>0.0035</v>
      </c>
      <c r="S276" s="122">
        <v>0</v>
      </c>
      <c r="T276" s="123">
        <f>$S$276*$H$276</f>
        <v>0</v>
      </c>
      <c r="AR276" s="71" t="s">
        <v>83</v>
      </c>
      <c r="AT276" s="71" t="s">
        <v>228</v>
      </c>
      <c r="AU276" s="71" t="s">
        <v>81</v>
      </c>
      <c r="AY276" s="71" t="s">
        <v>142</v>
      </c>
      <c r="BE276" s="124">
        <f>IF($N$276="základní",$J$276,0)</f>
        <v>0</v>
      </c>
      <c r="BF276" s="124">
        <f>IF($N$276="snížená",$J$276,0)</f>
        <v>0</v>
      </c>
      <c r="BG276" s="124">
        <f>IF($N$276="zákl. přenesená",$J$276,0)</f>
        <v>0</v>
      </c>
      <c r="BH276" s="124">
        <f>IF($N$276="sníž. přenesená",$J$276,0)</f>
        <v>0</v>
      </c>
      <c r="BI276" s="124">
        <f>IF($N$276="nulová",$J$276,0)</f>
        <v>0</v>
      </c>
      <c r="BJ276" s="71" t="s">
        <v>21</v>
      </c>
      <c r="BK276" s="124">
        <f>ROUND($I$276*$H$276,2)</f>
        <v>0</v>
      </c>
      <c r="BL276" s="71" t="s">
        <v>149</v>
      </c>
      <c r="BM276" s="71" t="s">
        <v>532</v>
      </c>
    </row>
    <row r="277" spans="2:65" s="6" customFormat="1" ht="15.75" customHeight="1">
      <c r="B277" s="22"/>
      <c r="C277" s="116" t="s">
        <v>533</v>
      </c>
      <c r="D277" s="116" t="s">
        <v>144</v>
      </c>
      <c r="E277" s="114" t="s">
        <v>534</v>
      </c>
      <c r="F277" s="115" t="s">
        <v>535</v>
      </c>
      <c r="G277" s="116" t="s">
        <v>173</v>
      </c>
      <c r="H277" s="117">
        <v>953</v>
      </c>
      <c r="I277" s="118"/>
      <c r="J277" s="119">
        <f>ROUND($I$277*$H$277,2)</f>
        <v>0</v>
      </c>
      <c r="K277" s="115" t="s">
        <v>148</v>
      </c>
      <c r="L277" s="22"/>
      <c r="M277" s="120"/>
      <c r="N277" s="121" t="s">
        <v>43</v>
      </c>
      <c r="Q277" s="122">
        <v>0.00019</v>
      </c>
      <c r="R277" s="122">
        <f>$Q$277*$H$277</f>
        <v>0.18107</v>
      </c>
      <c r="S277" s="122">
        <v>0</v>
      </c>
      <c r="T277" s="123">
        <f>$S$277*$H$277</f>
        <v>0</v>
      </c>
      <c r="AR277" s="71" t="s">
        <v>149</v>
      </c>
      <c r="AT277" s="71" t="s">
        <v>144</v>
      </c>
      <c r="AU277" s="71" t="s">
        <v>81</v>
      </c>
      <c r="AY277" s="71" t="s">
        <v>142</v>
      </c>
      <c r="BE277" s="124">
        <f>IF($N$277="základní",$J$277,0)</f>
        <v>0</v>
      </c>
      <c r="BF277" s="124">
        <f>IF($N$277="snížená",$J$277,0)</f>
        <v>0</v>
      </c>
      <c r="BG277" s="124">
        <f>IF($N$277="zákl. přenesená",$J$277,0)</f>
        <v>0</v>
      </c>
      <c r="BH277" s="124">
        <f>IF($N$277="sníž. přenesená",$J$277,0)</f>
        <v>0</v>
      </c>
      <c r="BI277" s="124">
        <f>IF($N$277="nulová",$J$277,0)</f>
        <v>0</v>
      </c>
      <c r="BJ277" s="71" t="s">
        <v>21</v>
      </c>
      <c r="BK277" s="124">
        <f>ROUND($I$277*$H$277,2)</f>
        <v>0</v>
      </c>
      <c r="BL277" s="71" t="s">
        <v>149</v>
      </c>
      <c r="BM277" s="71" t="s">
        <v>536</v>
      </c>
    </row>
    <row r="278" spans="2:65" s="6" customFormat="1" ht="15.75" customHeight="1">
      <c r="B278" s="22"/>
      <c r="C278" s="116" t="s">
        <v>537</v>
      </c>
      <c r="D278" s="116" t="s">
        <v>144</v>
      </c>
      <c r="E278" s="114" t="s">
        <v>538</v>
      </c>
      <c r="F278" s="115" t="s">
        <v>539</v>
      </c>
      <c r="G278" s="116" t="s">
        <v>173</v>
      </c>
      <c r="H278" s="117">
        <v>934</v>
      </c>
      <c r="I278" s="118"/>
      <c r="J278" s="119">
        <f>ROUND($I$278*$H$278,2)</f>
        <v>0</v>
      </c>
      <c r="K278" s="115" t="s">
        <v>148</v>
      </c>
      <c r="L278" s="22"/>
      <c r="M278" s="120"/>
      <c r="N278" s="121" t="s">
        <v>43</v>
      </c>
      <c r="Q278" s="122">
        <v>7E-05</v>
      </c>
      <c r="R278" s="122">
        <f>$Q$278*$H$278</f>
        <v>0.06538</v>
      </c>
      <c r="S278" s="122">
        <v>0</v>
      </c>
      <c r="T278" s="123">
        <f>$S$278*$H$278</f>
        <v>0</v>
      </c>
      <c r="AR278" s="71" t="s">
        <v>149</v>
      </c>
      <c r="AT278" s="71" t="s">
        <v>144</v>
      </c>
      <c r="AU278" s="71" t="s">
        <v>81</v>
      </c>
      <c r="AY278" s="71" t="s">
        <v>142</v>
      </c>
      <c r="BE278" s="124">
        <f>IF($N$278="základní",$J$278,0)</f>
        <v>0</v>
      </c>
      <c r="BF278" s="124">
        <f>IF($N$278="snížená",$J$278,0)</f>
        <v>0</v>
      </c>
      <c r="BG278" s="124">
        <f>IF($N$278="zákl. přenesená",$J$278,0)</f>
        <v>0</v>
      </c>
      <c r="BH278" s="124">
        <f>IF($N$278="sníž. přenesená",$J$278,0)</f>
        <v>0</v>
      </c>
      <c r="BI278" s="124">
        <f>IF($N$278="nulová",$J$278,0)</f>
        <v>0</v>
      </c>
      <c r="BJ278" s="71" t="s">
        <v>21</v>
      </c>
      <c r="BK278" s="124">
        <f>ROUND($I$278*$H$278,2)</f>
        <v>0</v>
      </c>
      <c r="BL278" s="71" t="s">
        <v>149</v>
      </c>
      <c r="BM278" s="71" t="s">
        <v>540</v>
      </c>
    </row>
    <row r="279" spans="2:65" s="6" customFormat="1" ht="15.75" customHeight="1">
      <c r="B279" s="22"/>
      <c r="C279" s="116" t="s">
        <v>541</v>
      </c>
      <c r="D279" s="116" t="s">
        <v>144</v>
      </c>
      <c r="E279" s="114" t="s">
        <v>542</v>
      </c>
      <c r="F279" s="115" t="s">
        <v>543</v>
      </c>
      <c r="G279" s="116" t="s">
        <v>335</v>
      </c>
      <c r="H279" s="117">
        <v>14</v>
      </c>
      <c r="I279" s="118"/>
      <c r="J279" s="119">
        <f>ROUND($I$279*$H$279,2)</f>
        <v>0</v>
      </c>
      <c r="K279" s="115"/>
      <c r="L279" s="22"/>
      <c r="M279" s="120"/>
      <c r="N279" s="121" t="s">
        <v>43</v>
      </c>
      <c r="Q279" s="122">
        <v>0.0004</v>
      </c>
      <c r="R279" s="122">
        <f>$Q$279*$H$279</f>
        <v>0.0056</v>
      </c>
      <c r="S279" s="122">
        <v>0</v>
      </c>
      <c r="T279" s="123">
        <f>$S$279*$H$279</f>
        <v>0</v>
      </c>
      <c r="AR279" s="71" t="s">
        <v>149</v>
      </c>
      <c r="AT279" s="71" t="s">
        <v>144</v>
      </c>
      <c r="AU279" s="71" t="s">
        <v>81</v>
      </c>
      <c r="AY279" s="71" t="s">
        <v>142</v>
      </c>
      <c r="BE279" s="124">
        <f>IF($N$279="základní",$J$279,0)</f>
        <v>0</v>
      </c>
      <c r="BF279" s="124">
        <f>IF($N$279="snížená",$J$279,0)</f>
        <v>0</v>
      </c>
      <c r="BG279" s="124">
        <f>IF($N$279="zákl. přenesená",$J$279,0)</f>
        <v>0</v>
      </c>
      <c r="BH279" s="124">
        <f>IF($N$279="sníž. přenesená",$J$279,0)</f>
        <v>0</v>
      </c>
      <c r="BI279" s="124">
        <f>IF($N$279="nulová",$J$279,0)</f>
        <v>0</v>
      </c>
      <c r="BJ279" s="71" t="s">
        <v>21</v>
      </c>
      <c r="BK279" s="124">
        <f>ROUND($I$279*$H$279,2)</f>
        <v>0</v>
      </c>
      <c r="BL279" s="71" t="s">
        <v>149</v>
      </c>
      <c r="BM279" s="71" t="s">
        <v>544</v>
      </c>
    </row>
    <row r="280" spans="2:65" s="6" customFormat="1" ht="15.75" customHeight="1">
      <c r="B280" s="22"/>
      <c r="C280" s="116" t="s">
        <v>545</v>
      </c>
      <c r="D280" s="116" t="s">
        <v>144</v>
      </c>
      <c r="E280" s="114" t="s">
        <v>546</v>
      </c>
      <c r="F280" s="115" t="s">
        <v>547</v>
      </c>
      <c r="G280" s="116" t="s">
        <v>335</v>
      </c>
      <c r="H280" s="117">
        <v>2</v>
      </c>
      <c r="I280" s="118"/>
      <c r="J280" s="119">
        <f>ROUND($I$280*$H$280,2)</f>
        <v>0</v>
      </c>
      <c r="K280" s="115" t="s">
        <v>148</v>
      </c>
      <c r="L280" s="22"/>
      <c r="M280" s="120"/>
      <c r="N280" s="121" t="s">
        <v>43</v>
      </c>
      <c r="Q280" s="122">
        <v>0.00046</v>
      </c>
      <c r="R280" s="122">
        <f>$Q$280*$H$280</f>
        <v>0.00092</v>
      </c>
      <c r="S280" s="122">
        <v>0</v>
      </c>
      <c r="T280" s="123">
        <f>$S$280*$H$280</f>
        <v>0</v>
      </c>
      <c r="AR280" s="71" t="s">
        <v>149</v>
      </c>
      <c r="AT280" s="71" t="s">
        <v>144</v>
      </c>
      <c r="AU280" s="71" t="s">
        <v>81</v>
      </c>
      <c r="AY280" s="71" t="s">
        <v>142</v>
      </c>
      <c r="BE280" s="124">
        <f>IF($N$280="základní",$J$280,0)</f>
        <v>0</v>
      </c>
      <c r="BF280" s="124">
        <f>IF($N$280="snížená",$J$280,0)</f>
        <v>0</v>
      </c>
      <c r="BG280" s="124">
        <f>IF($N$280="zákl. přenesená",$J$280,0)</f>
        <v>0</v>
      </c>
      <c r="BH280" s="124">
        <f>IF($N$280="sníž. přenesená",$J$280,0)</f>
        <v>0</v>
      </c>
      <c r="BI280" s="124">
        <f>IF($N$280="nulová",$J$280,0)</f>
        <v>0</v>
      </c>
      <c r="BJ280" s="71" t="s">
        <v>21</v>
      </c>
      <c r="BK280" s="124">
        <f>ROUND($I$280*$H$280,2)</f>
        <v>0</v>
      </c>
      <c r="BL280" s="71" t="s">
        <v>149</v>
      </c>
      <c r="BM280" s="71" t="s">
        <v>548</v>
      </c>
    </row>
    <row r="281" spans="2:63" s="102" customFormat="1" ht="30.75" customHeight="1">
      <c r="B281" s="103"/>
      <c r="D281" s="104" t="s">
        <v>71</v>
      </c>
      <c r="E281" s="111" t="s">
        <v>192</v>
      </c>
      <c r="F281" s="111" t="s">
        <v>549</v>
      </c>
      <c r="J281" s="112">
        <f>$BK$281</f>
        <v>0</v>
      </c>
      <c r="L281" s="103"/>
      <c r="M281" s="107"/>
      <c r="P281" s="108">
        <f>SUM($P$282:$P$289)</f>
        <v>0</v>
      </c>
      <c r="R281" s="108">
        <f>SUM($R$282:$R$289)</f>
        <v>11.42398</v>
      </c>
      <c r="T281" s="109">
        <f>SUM($T$282:$T$289)</f>
        <v>0</v>
      </c>
      <c r="AR281" s="104" t="s">
        <v>21</v>
      </c>
      <c r="AT281" s="104" t="s">
        <v>71</v>
      </c>
      <c r="AU281" s="104" t="s">
        <v>21</v>
      </c>
      <c r="AY281" s="104" t="s">
        <v>142</v>
      </c>
      <c r="BK281" s="110">
        <f>SUM($BK$282:$BK$289)</f>
        <v>0</v>
      </c>
    </row>
    <row r="282" spans="2:65" s="6" customFormat="1" ht="15.75" customHeight="1">
      <c r="B282" s="22"/>
      <c r="C282" s="116" t="s">
        <v>550</v>
      </c>
      <c r="D282" s="116" t="s">
        <v>144</v>
      </c>
      <c r="E282" s="114" t="s">
        <v>551</v>
      </c>
      <c r="F282" s="115" t="s">
        <v>552</v>
      </c>
      <c r="G282" s="116" t="s">
        <v>173</v>
      </c>
      <c r="H282" s="117">
        <v>1339</v>
      </c>
      <c r="I282" s="118"/>
      <c r="J282" s="119">
        <f>ROUND($I$282*$H$282,2)</f>
        <v>0</v>
      </c>
      <c r="K282" s="115" t="s">
        <v>148</v>
      </c>
      <c r="L282" s="22"/>
      <c r="M282" s="120"/>
      <c r="N282" s="121" t="s">
        <v>43</v>
      </c>
      <c r="Q282" s="122">
        <v>0</v>
      </c>
      <c r="R282" s="122">
        <f>$Q$282*$H$282</f>
        <v>0</v>
      </c>
      <c r="S282" s="122">
        <v>0</v>
      </c>
      <c r="T282" s="123">
        <f>$S$282*$H$282</f>
        <v>0</v>
      </c>
      <c r="AR282" s="71" t="s">
        <v>149</v>
      </c>
      <c r="AT282" s="71" t="s">
        <v>144</v>
      </c>
      <c r="AU282" s="71" t="s">
        <v>81</v>
      </c>
      <c r="AY282" s="71" t="s">
        <v>142</v>
      </c>
      <c r="BE282" s="124">
        <f>IF($N$282="základní",$J$282,0)</f>
        <v>0</v>
      </c>
      <c r="BF282" s="124">
        <f>IF($N$282="snížená",$J$282,0)</f>
        <v>0</v>
      </c>
      <c r="BG282" s="124">
        <f>IF($N$282="zákl. přenesená",$J$282,0)</f>
        <v>0</v>
      </c>
      <c r="BH282" s="124">
        <f>IF($N$282="sníž. přenesená",$J$282,0)</f>
        <v>0</v>
      </c>
      <c r="BI282" s="124">
        <f>IF($N$282="nulová",$J$282,0)</f>
        <v>0</v>
      </c>
      <c r="BJ282" s="71" t="s">
        <v>21</v>
      </c>
      <c r="BK282" s="124">
        <f>ROUND($I$282*$H$282,2)</f>
        <v>0</v>
      </c>
      <c r="BL282" s="71" t="s">
        <v>149</v>
      </c>
      <c r="BM282" s="71" t="s">
        <v>553</v>
      </c>
    </row>
    <row r="283" spans="2:65" s="6" customFormat="1" ht="15.75" customHeight="1">
      <c r="B283" s="22"/>
      <c r="C283" s="116" t="s">
        <v>554</v>
      </c>
      <c r="D283" s="116" t="s">
        <v>144</v>
      </c>
      <c r="E283" s="114" t="s">
        <v>555</v>
      </c>
      <c r="F283" s="115" t="s">
        <v>556</v>
      </c>
      <c r="G283" s="116" t="s">
        <v>173</v>
      </c>
      <c r="H283" s="117">
        <v>1339</v>
      </c>
      <c r="I283" s="118"/>
      <c r="J283" s="119">
        <f>ROUND($I$283*$H$283,2)</f>
        <v>0</v>
      </c>
      <c r="K283" s="115" t="s">
        <v>148</v>
      </c>
      <c r="L283" s="22"/>
      <c r="M283" s="120"/>
      <c r="N283" s="121" t="s">
        <v>43</v>
      </c>
      <c r="Q283" s="122">
        <v>0</v>
      </c>
      <c r="R283" s="122">
        <f>$Q$283*$H$283</f>
        <v>0</v>
      </c>
      <c r="S283" s="122">
        <v>0</v>
      </c>
      <c r="T283" s="123">
        <f>$S$283*$H$283</f>
        <v>0</v>
      </c>
      <c r="AR283" s="71" t="s">
        <v>149</v>
      </c>
      <c r="AT283" s="71" t="s">
        <v>144</v>
      </c>
      <c r="AU283" s="71" t="s">
        <v>81</v>
      </c>
      <c r="AY283" s="71" t="s">
        <v>142</v>
      </c>
      <c r="BE283" s="124">
        <f>IF($N$283="základní",$J$283,0)</f>
        <v>0</v>
      </c>
      <c r="BF283" s="124">
        <f>IF($N$283="snížená",$J$283,0)</f>
        <v>0</v>
      </c>
      <c r="BG283" s="124">
        <f>IF($N$283="zákl. přenesená",$J$283,0)</f>
        <v>0</v>
      </c>
      <c r="BH283" s="124">
        <f>IF($N$283="sníž. přenesená",$J$283,0)</f>
        <v>0</v>
      </c>
      <c r="BI283" s="124">
        <f>IF($N$283="nulová",$J$283,0)</f>
        <v>0</v>
      </c>
      <c r="BJ283" s="71" t="s">
        <v>21</v>
      </c>
      <c r="BK283" s="124">
        <f>ROUND($I$283*$H$283,2)</f>
        <v>0</v>
      </c>
      <c r="BL283" s="71" t="s">
        <v>149</v>
      </c>
      <c r="BM283" s="71" t="s">
        <v>557</v>
      </c>
    </row>
    <row r="284" spans="2:51" s="6" customFormat="1" ht="15.75" customHeight="1">
      <c r="B284" s="131"/>
      <c r="D284" s="126" t="s">
        <v>151</v>
      </c>
      <c r="E284" s="134"/>
      <c r="F284" s="134" t="s">
        <v>558</v>
      </c>
      <c r="H284" s="135">
        <v>1339</v>
      </c>
      <c r="L284" s="131"/>
      <c r="M284" s="136"/>
      <c r="T284" s="137"/>
      <c r="AT284" s="133" t="s">
        <v>151</v>
      </c>
      <c r="AU284" s="133" t="s">
        <v>81</v>
      </c>
      <c r="AV284" s="133" t="s">
        <v>81</v>
      </c>
      <c r="AW284" s="133" t="s">
        <v>109</v>
      </c>
      <c r="AX284" s="133" t="s">
        <v>21</v>
      </c>
      <c r="AY284" s="133" t="s">
        <v>142</v>
      </c>
    </row>
    <row r="285" spans="2:65" s="6" customFormat="1" ht="15.75" customHeight="1">
      <c r="B285" s="22"/>
      <c r="C285" s="113" t="s">
        <v>559</v>
      </c>
      <c r="D285" s="113" t="s">
        <v>144</v>
      </c>
      <c r="E285" s="114" t="s">
        <v>560</v>
      </c>
      <c r="F285" s="115" t="s">
        <v>561</v>
      </c>
      <c r="G285" s="116" t="s">
        <v>173</v>
      </c>
      <c r="H285" s="117">
        <v>38</v>
      </c>
      <c r="I285" s="118"/>
      <c r="J285" s="119">
        <f>ROUND($I$285*$H$285,2)</f>
        <v>0</v>
      </c>
      <c r="K285" s="115" t="s">
        <v>148</v>
      </c>
      <c r="L285" s="22"/>
      <c r="M285" s="120"/>
      <c r="N285" s="121" t="s">
        <v>43</v>
      </c>
      <c r="Q285" s="122">
        <v>0.16371</v>
      </c>
      <c r="R285" s="122">
        <f>$Q$285*$H$285</f>
        <v>6.22098</v>
      </c>
      <c r="S285" s="122">
        <v>0</v>
      </c>
      <c r="T285" s="123">
        <f>$S$285*$H$285</f>
        <v>0</v>
      </c>
      <c r="AR285" s="71" t="s">
        <v>149</v>
      </c>
      <c r="AT285" s="71" t="s">
        <v>144</v>
      </c>
      <c r="AU285" s="71" t="s">
        <v>81</v>
      </c>
      <c r="AY285" s="6" t="s">
        <v>142</v>
      </c>
      <c r="BE285" s="124">
        <f>IF($N$285="základní",$J$285,0)</f>
        <v>0</v>
      </c>
      <c r="BF285" s="124">
        <f>IF($N$285="snížená",$J$285,0)</f>
        <v>0</v>
      </c>
      <c r="BG285" s="124">
        <f>IF($N$285="zákl. přenesená",$J$285,0)</f>
        <v>0</v>
      </c>
      <c r="BH285" s="124">
        <f>IF($N$285="sníž. přenesená",$J$285,0)</f>
        <v>0</v>
      </c>
      <c r="BI285" s="124">
        <f>IF($N$285="nulová",$J$285,0)</f>
        <v>0</v>
      </c>
      <c r="BJ285" s="71" t="s">
        <v>21</v>
      </c>
      <c r="BK285" s="124">
        <f>ROUND($I$285*$H$285,2)</f>
        <v>0</v>
      </c>
      <c r="BL285" s="71" t="s">
        <v>149</v>
      </c>
      <c r="BM285" s="71" t="s">
        <v>562</v>
      </c>
    </row>
    <row r="286" spans="2:51" s="6" customFormat="1" ht="15.75" customHeight="1">
      <c r="B286" s="131"/>
      <c r="D286" s="126" t="s">
        <v>151</v>
      </c>
      <c r="E286" s="134"/>
      <c r="F286" s="134" t="s">
        <v>563</v>
      </c>
      <c r="H286" s="135">
        <v>38</v>
      </c>
      <c r="L286" s="131"/>
      <c r="M286" s="136"/>
      <c r="T286" s="137"/>
      <c r="AT286" s="133" t="s">
        <v>151</v>
      </c>
      <c r="AU286" s="133" t="s">
        <v>81</v>
      </c>
      <c r="AV286" s="133" t="s">
        <v>81</v>
      </c>
      <c r="AW286" s="133" t="s">
        <v>109</v>
      </c>
      <c r="AX286" s="133" t="s">
        <v>21</v>
      </c>
      <c r="AY286" s="133" t="s">
        <v>142</v>
      </c>
    </row>
    <row r="287" spans="2:65" s="6" customFormat="1" ht="15.75" customHeight="1">
      <c r="B287" s="22"/>
      <c r="C287" s="159" t="s">
        <v>564</v>
      </c>
      <c r="D287" s="159" t="s">
        <v>228</v>
      </c>
      <c r="E287" s="151" t="s">
        <v>565</v>
      </c>
      <c r="F287" s="152" t="s">
        <v>566</v>
      </c>
      <c r="G287" s="150" t="s">
        <v>335</v>
      </c>
      <c r="H287" s="153">
        <v>121</v>
      </c>
      <c r="I287" s="154"/>
      <c r="J287" s="155">
        <f>ROUND($I$287*$H$287,2)</f>
        <v>0</v>
      </c>
      <c r="K287" s="152" t="s">
        <v>148</v>
      </c>
      <c r="L287" s="156"/>
      <c r="M287" s="157"/>
      <c r="N287" s="158" t="s">
        <v>43</v>
      </c>
      <c r="Q287" s="122">
        <v>0.043</v>
      </c>
      <c r="R287" s="122">
        <f>$Q$287*$H$287</f>
        <v>5.202999999999999</v>
      </c>
      <c r="S287" s="122">
        <v>0</v>
      </c>
      <c r="T287" s="123">
        <f>$S$287*$H$287</f>
        <v>0</v>
      </c>
      <c r="AR287" s="71" t="s">
        <v>83</v>
      </c>
      <c r="AT287" s="71" t="s">
        <v>228</v>
      </c>
      <c r="AU287" s="71" t="s">
        <v>81</v>
      </c>
      <c r="AY287" s="6" t="s">
        <v>142</v>
      </c>
      <c r="BE287" s="124">
        <f>IF($N$287="základní",$J$287,0)</f>
        <v>0</v>
      </c>
      <c r="BF287" s="124">
        <f>IF($N$287="snížená",$J$287,0)</f>
        <v>0</v>
      </c>
      <c r="BG287" s="124">
        <f>IF($N$287="zákl. přenesená",$J$287,0)</f>
        <v>0</v>
      </c>
      <c r="BH287" s="124">
        <f>IF($N$287="sníž. přenesená",$J$287,0)</f>
        <v>0</v>
      </c>
      <c r="BI287" s="124">
        <f>IF($N$287="nulová",$J$287,0)</f>
        <v>0</v>
      </c>
      <c r="BJ287" s="71" t="s">
        <v>21</v>
      </c>
      <c r="BK287" s="124">
        <f>ROUND($I$287*$H$287,2)</f>
        <v>0</v>
      </c>
      <c r="BL287" s="71" t="s">
        <v>149</v>
      </c>
      <c r="BM287" s="71" t="s">
        <v>567</v>
      </c>
    </row>
    <row r="288" spans="2:51" s="6" customFormat="1" ht="15.75" customHeight="1">
      <c r="B288" s="131"/>
      <c r="D288" s="126" t="s">
        <v>151</v>
      </c>
      <c r="E288" s="134"/>
      <c r="F288" s="134" t="s">
        <v>568</v>
      </c>
      <c r="H288" s="135">
        <v>120.909</v>
      </c>
      <c r="L288" s="131"/>
      <c r="M288" s="136"/>
      <c r="T288" s="137"/>
      <c r="AT288" s="133" t="s">
        <v>151</v>
      </c>
      <c r="AU288" s="133" t="s">
        <v>81</v>
      </c>
      <c r="AV288" s="133" t="s">
        <v>81</v>
      </c>
      <c r="AW288" s="133" t="s">
        <v>109</v>
      </c>
      <c r="AX288" s="133" t="s">
        <v>72</v>
      </c>
      <c r="AY288" s="133" t="s">
        <v>142</v>
      </c>
    </row>
    <row r="289" spans="2:51" s="6" customFormat="1" ht="15.75" customHeight="1">
      <c r="B289" s="131"/>
      <c r="D289" s="132" t="s">
        <v>151</v>
      </c>
      <c r="E289" s="133"/>
      <c r="F289" s="134" t="s">
        <v>569</v>
      </c>
      <c r="H289" s="135">
        <v>121</v>
      </c>
      <c r="L289" s="131"/>
      <c r="M289" s="136"/>
      <c r="T289" s="137"/>
      <c r="AT289" s="133" t="s">
        <v>151</v>
      </c>
      <c r="AU289" s="133" t="s">
        <v>81</v>
      </c>
      <c r="AV289" s="133" t="s">
        <v>81</v>
      </c>
      <c r="AW289" s="133" t="s">
        <v>109</v>
      </c>
      <c r="AX289" s="133" t="s">
        <v>21</v>
      </c>
      <c r="AY289" s="133" t="s">
        <v>142</v>
      </c>
    </row>
    <row r="290" spans="2:63" s="102" customFormat="1" ht="30.75" customHeight="1">
      <c r="B290" s="103"/>
      <c r="D290" s="104" t="s">
        <v>71</v>
      </c>
      <c r="E290" s="111" t="s">
        <v>570</v>
      </c>
      <c r="F290" s="111" t="s">
        <v>571</v>
      </c>
      <c r="J290" s="112">
        <f>$BK$290</f>
        <v>0</v>
      </c>
      <c r="L290" s="103"/>
      <c r="M290" s="107"/>
      <c r="P290" s="108">
        <f>SUM($P$291:$P$298)</f>
        <v>0</v>
      </c>
      <c r="R290" s="108">
        <f>SUM($R$291:$R$298)</f>
        <v>0</v>
      </c>
      <c r="T290" s="109">
        <f>SUM($T$291:$T$298)</f>
        <v>0</v>
      </c>
      <c r="AR290" s="104" t="s">
        <v>21</v>
      </c>
      <c r="AT290" s="104" t="s">
        <v>71</v>
      </c>
      <c r="AU290" s="104" t="s">
        <v>21</v>
      </c>
      <c r="AY290" s="104" t="s">
        <v>142</v>
      </c>
      <c r="BK290" s="110">
        <f>SUM($BK$291:$BK$298)</f>
        <v>0</v>
      </c>
    </row>
    <row r="291" spans="2:65" s="6" customFormat="1" ht="15.75" customHeight="1">
      <c r="B291" s="22"/>
      <c r="C291" s="113" t="s">
        <v>572</v>
      </c>
      <c r="D291" s="113" t="s">
        <v>144</v>
      </c>
      <c r="E291" s="114" t="s">
        <v>573</v>
      </c>
      <c r="F291" s="115" t="s">
        <v>574</v>
      </c>
      <c r="G291" s="116" t="s">
        <v>280</v>
      </c>
      <c r="H291" s="117">
        <v>359.85</v>
      </c>
      <c r="I291" s="118"/>
      <c r="J291" s="119">
        <f>ROUND($I$291*$H$291,2)</f>
        <v>0</v>
      </c>
      <c r="K291" s="115" t="s">
        <v>148</v>
      </c>
      <c r="L291" s="22"/>
      <c r="M291" s="120"/>
      <c r="N291" s="121" t="s">
        <v>43</v>
      </c>
      <c r="Q291" s="122">
        <v>0</v>
      </c>
      <c r="R291" s="122">
        <f>$Q$291*$H$291</f>
        <v>0</v>
      </c>
      <c r="S291" s="122">
        <v>0</v>
      </c>
      <c r="T291" s="123">
        <f>$S$291*$H$291</f>
        <v>0</v>
      </c>
      <c r="AR291" s="71" t="s">
        <v>149</v>
      </c>
      <c r="AT291" s="71" t="s">
        <v>144</v>
      </c>
      <c r="AU291" s="71" t="s">
        <v>81</v>
      </c>
      <c r="AY291" s="6" t="s">
        <v>142</v>
      </c>
      <c r="BE291" s="124">
        <f>IF($N$291="základní",$J$291,0)</f>
        <v>0</v>
      </c>
      <c r="BF291" s="124">
        <f>IF($N$291="snížená",$J$291,0)</f>
        <v>0</v>
      </c>
      <c r="BG291" s="124">
        <f>IF($N$291="zákl. přenesená",$J$291,0)</f>
        <v>0</v>
      </c>
      <c r="BH291" s="124">
        <f>IF($N$291="sníž. přenesená",$J$291,0)</f>
        <v>0</v>
      </c>
      <c r="BI291" s="124">
        <f>IF($N$291="nulová",$J$291,0)</f>
        <v>0</v>
      </c>
      <c r="BJ291" s="71" t="s">
        <v>21</v>
      </c>
      <c r="BK291" s="124">
        <f>ROUND($I$291*$H$291,2)</f>
        <v>0</v>
      </c>
      <c r="BL291" s="71" t="s">
        <v>149</v>
      </c>
      <c r="BM291" s="71" t="s">
        <v>575</v>
      </c>
    </row>
    <row r="292" spans="2:65" s="6" customFormat="1" ht="15.75" customHeight="1">
      <c r="B292" s="22"/>
      <c r="C292" s="116" t="s">
        <v>576</v>
      </c>
      <c r="D292" s="116" t="s">
        <v>144</v>
      </c>
      <c r="E292" s="114" t="s">
        <v>577</v>
      </c>
      <c r="F292" s="115" t="s">
        <v>578</v>
      </c>
      <c r="G292" s="116" t="s">
        <v>280</v>
      </c>
      <c r="H292" s="117">
        <v>1439.4</v>
      </c>
      <c r="I292" s="118"/>
      <c r="J292" s="119">
        <f>ROUND($I$292*$H$292,2)</f>
        <v>0</v>
      </c>
      <c r="K292" s="115" t="s">
        <v>148</v>
      </c>
      <c r="L292" s="22"/>
      <c r="M292" s="120"/>
      <c r="N292" s="121" t="s">
        <v>43</v>
      </c>
      <c r="Q292" s="122">
        <v>0</v>
      </c>
      <c r="R292" s="122">
        <f>$Q$292*$H$292</f>
        <v>0</v>
      </c>
      <c r="S292" s="122">
        <v>0</v>
      </c>
      <c r="T292" s="123">
        <f>$S$292*$H$292</f>
        <v>0</v>
      </c>
      <c r="AR292" s="71" t="s">
        <v>149</v>
      </c>
      <c r="AT292" s="71" t="s">
        <v>144</v>
      </c>
      <c r="AU292" s="71" t="s">
        <v>81</v>
      </c>
      <c r="AY292" s="71" t="s">
        <v>142</v>
      </c>
      <c r="BE292" s="124">
        <f>IF($N$292="základní",$J$292,0)</f>
        <v>0</v>
      </c>
      <c r="BF292" s="124">
        <f>IF($N$292="snížená",$J$292,0)</f>
        <v>0</v>
      </c>
      <c r="BG292" s="124">
        <f>IF($N$292="zákl. přenesená",$J$292,0)</f>
        <v>0</v>
      </c>
      <c r="BH292" s="124">
        <f>IF($N$292="sníž. přenesená",$J$292,0)</f>
        <v>0</v>
      </c>
      <c r="BI292" s="124">
        <f>IF($N$292="nulová",$J$292,0)</f>
        <v>0</v>
      </c>
      <c r="BJ292" s="71" t="s">
        <v>21</v>
      </c>
      <c r="BK292" s="124">
        <f>ROUND($I$292*$H$292,2)</f>
        <v>0</v>
      </c>
      <c r="BL292" s="71" t="s">
        <v>149</v>
      </c>
      <c r="BM292" s="71" t="s">
        <v>579</v>
      </c>
    </row>
    <row r="293" spans="2:51" s="6" customFormat="1" ht="15.75" customHeight="1">
      <c r="B293" s="131"/>
      <c r="D293" s="132" t="s">
        <v>151</v>
      </c>
      <c r="F293" s="134" t="s">
        <v>580</v>
      </c>
      <c r="H293" s="135">
        <v>1439.4</v>
      </c>
      <c r="L293" s="131"/>
      <c r="M293" s="136"/>
      <c r="T293" s="137"/>
      <c r="AT293" s="133" t="s">
        <v>151</v>
      </c>
      <c r="AU293" s="133" t="s">
        <v>81</v>
      </c>
      <c r="AV293" s="133" t="s">
        <v>81</v>
      </c>
      <c r="AW293" s="133" t="s">
        <v>72</v>
      </c>
      <c r="AX293" s="133" t="s">
        <v>21</v>
      </c>
      <c r="AY293" s="133" t="s">
        <v>142</v>
      </c>
    </row>
    <row r="294" spans="2:65" s="6" customFormat="1" ht="15.75" customHeight="1">
      <c r="B294" s="22"/>
      <c r="C294" s="113" t="s">
        <v>581</v>
      </c>
      <c r="D294" s="113" t="s">
        <v>144</v>
      </c>
      <c r="E294" s="114" t="s">
        <v>582</v>
      </c>
      <c r="F294" s="115" t="s">
        <v>583</v>
      </c>
      <c r="G294" s="116" t="s">
        <v>280</v>
      </c>
      <c r="H294" s="117">
        <v>359.85</v>
      </c>
      <c r="I294" s="118"/>
      <c r="J294" s="119">
        <f>ROUND($I$294*$H$294,2)</f>
        <v>0</v>
      </c>
      <c r="K294" s="115" t="s">
        <v>148</v>
      </c>
      <c r="L294" s="22"/>
      <c r="M294" s="120"/>
      <c r="N294" s="121" t="s">
        <v>43</v>
      </c>
      <c r="Q294" s="122">
        <v>0</v>
      </c>
      <c r="R294" s="122">
        <f>$Q$294*$H$294</f>
        <v>0</v>
      </c>
      <c r="S294" s="122">
        <v>0</v>
      </c>
      <c r="T294" s="123">
        <f>$S$294*$H$294</f>
        <v>0</v>
      </c>
      <c r="AR294" s="71" t="s">
        <v>149</v>
      </c>
      <c r="AT294" s="71" t="s">
        <v>144</v>
      </c>
      <c r="AU294" s="71" t="s">
        <v>81</v>
      </c>
      <c r="AY294" s="6" t="s">
        <v>142</v>
      </c>
      <c r="BE294" s="124">
        <f>IF($N$294="základní",$J$294,0)</f>
        <v>0</v>
      </c>
      <c r="BF294" s="124">
        <f>IF($N$294="snížená",$J$294,0)</f>
        <v>0</v>
      </c>
      <c r="BG294" s="124">
        <f>IF($N$294="zákl. přenesená",$J$294,0)</f>
        <v>0</v>
      </c>
      <c r="BH294" s="124">
        <f>IF($N$294="sníž. přenesená",$J$294,0)</f>
        <v>0</v>
      </c>
      <c r="BI294" s="124">
        <f>IF($N$294="nulová",$J$294,0)</f>
        <v>0</v>
      </c>
      <c r="BJ294" s="71" t="s">
        <v>21</v>
      </c>
      <c r="BK294" s="124">
        <f>ROUND($I$294*$H$294,2)</f>
        <v>0</v>
      </c>
      <c r="BL294" s="71" t="s">
        <v>149</v>
      </c>
      <c r="BM294" s="71" t="s">
        <v>584</v>
      </c>
    </row>
    <row r="295" spans="2:65" s="6" customFormat="1" ht="15.75" customHeight="1">
      <c r="B295" s="22"/>
      <c r="C295" s="116" t="s">
        <v>585</v>
      </c>
      <c r="D295" s="116" t="s">
        <v>144</v>
      </c>
      <c r="E295" s="114" t="s">
        <v>586</v>
      </c>
      <c r="F295" s="115" t="s">
        <v>587</v>
      </c>
      <c r="G295" s="116" t="s">
        <v>280</v>
      </c>
      <c r="H295" s="117">
        <v>5.814</v>
      </c>
      <c r="I295" s="118"/>
      <c r="J295" s="119">
        <f>ROUND($I$295*$H$295,2)</f>
        <v>0</v>
      </c>
      <c r="K295" s="115" t="s">
        <v>148</v>
      </c>
      <c r="L295" s="22"/>
      <c r="M295" s="120"/>
      <c r="N295" s="121" t="s">
        <v>43</v>
      </c>
      <c r="Q295" s="122">
        <v>0</v>
      </c>
      <c r="R295" s="122">
        <f>$Q$295*$H$295</f>
        <v>0</v>
      </c>
      <c r="S295" s="122">
        <v>0</v>
      </c>
      <c r="T295" s="123">
        <f>$S$295*$H$295</f>
        <v>0</v>
      </c>
      <c r="AR295" s="71" t="s">
        <v>149</v>
      </c>
      <c r="AT295" s="71" t="s">
        <v>144</v>
      </c>
      <c r="AU295" s="71" t="s">
        <v>81</v>
      </c>
      <c r="AY295" s="71" t="s">
        <v>142</v>
      </c>
      <c r="BE295" s="124">
        <f>IF($N$295="základní",$J$295,0)</f>
        <v>0</v>
      </c>
      <c r="BF295" s="124">
        <f>IF($N$295="snížená",$J$295,0)</f>
        <v>0</v>
      </c>
      <c r="BG295" s="124">
        <f>IF($N$295="zákl. přenesená",$J$295,0)</f>
        <v>0</v>
      </c>
      <c r="BH295" s="124">
        <f>IF($N$295="sníž. přenesená",$J$295,0)</f>
        <v>0</v>
      </c>
      <c r="BI295" s="124">
        <f>IF($N$295="nulová",$J$295,0)</f>
        <v>0</v>
      </c>
      <c r="BJ295" s="71" t="s">
        <v>21</v>
      </c>
      <c r="BK295" s="124">
        <f>ROUND($I$295*$H$295,2)</f>
        <v>0</v>
      </c>
      <c r="BL295" s="71" t="s">
        <v>149</v>
      </c>
      <c r="BM295" s="71" t="s">
        <v>588</v>
      </c>
    </row>
    <row r="296" spans="2:65" s="6" customFormat="1" ht="15.75" customHeight="1">
      <c r="B296" s="22"/>
      <c r="C296" s="116" t="s">
        <v>589</v>
      </c>
      <c r="D296" s="116" t="s">
        <v>144</v>
      </c>
      <c r="E296" s="114" t="s">
        <v>590</v>
      </c>
      <c r="F296" s="115" t="s">
        <v>591</v>
      </c>
      <c r="G296" s="116" t="s">
        <v>280</v>
      </c>
      <c r="H296" s="117">
        <v>222.53</v>
      </c>
      <c r="I296" s="118"/>
      <c r="J296" s="119">
        <f>ROUND($I$296*$H$296,2)</f>
        <v>0</v>
      </c>
      <c r="K296" s="115" t="s">
        <v>148</v>
      </c>
      <c r="L296" s="22"/>
      <c r="M296" s="120"/>
      <c r="N296" s="121" t="s">
        <v>43</v>
      </c>
      <c r="Q296" s="122">
        <v>0</v>
      </c>
      <c r="R296" s="122">
        <f>$Q$296*$H$296</f>
        <v>0</v>
      </c>
      <c r="S296" s="122">
        <v>0</v>
      </c>
      <c r="T296" s="123">
        <f>$S$296*$H$296</f>
        <v>0</v>
      </c>
      <c r="AR296" s="71" t="s">
        <v>149</v>
      </c>
      <c r="AT296" s="71" t="s">
        <v>144</v>
      </c>
      <c r="AU296" s="71" t="s">
        <v>81</v>
      </c>
      <c r="AY296" s="71" t="s">
        <v>142</v>
      </c>
      <c r="BE296" s="124">
        <f>IF($N$296="základní",$J$296,0)</f>
        <v>0</v>
      </c>
      <c r="BF296" s="124">
        <f>IF($N$296="snížená",$J$296,0)</f>
        <v>0</v>
      </c>
      <c r="BG296" s="124">
        <f>IF($N$296="zákl. přenesená",$J$296,0)</f>
        <v>0</v>
      </c>
      <c r="BH296" s="124">
        <f>IF($N$296="sníž. přenesená",$J$296,0)</f>
        <v>0</v>
      </c>
      <c r="BI296" s="124">
        <f>IF($N$296="nulová",$J$296,0)</f>
        <v>0</v>
      </c>
      <c r="BJ296" s="71" t="s">
        <v>21</v>
      </c>
      <c r="BK296" s="124">
        <f>ROUND($I$296*$H$296,2)</f>
        <v>0</v>
      </c>
      <c r="BL296" s="71" t="s">
        <v>149</v>
      </c>
      <c r="BM296" s="71" t="s">
        <v>592</v>
      </c>
    </row>
    <row r="297" spans="2:65" s="6" customFormat="1" ht="15.75" customHeight="1">
      <c r="B297" s="22"/>
      <c r="C297" s="116" t="s">
        <v>593</v>
      </c>
      <c r="D297" s="116" t="s">
        <v>144</v>
      </c>
      <c r="E297" s="114" t="s">
        <v>594</v>
      </c>
      <c r="F297" s="115" t="s">
        <v>595</v>
      </c>
      <c r="G297" s="116" t="s">
        <v>280</v>
      </c>
      <c r="H297" s="117">
        <v>131.506</v>
      </c>
      <c r="I297" s="118"/>
      <c r="J297" s="119">
        <f>ROUND($I$297*$H$297,2)</f>
        <v>0</v>
      </c>
      <c r="K297" s="115" t="s">
        <v>148</v>
      </c>
      <c r="L297" s="22"/>
      <c r="M297" s="120"/>
      <c r="N297" s="121" t="s">
        <v>43</v>
      </c>
      <c r="Q297" s="122">
        <v>0</v>
      </c>
      <c r="R297" s="122">
        <f>$Q$297*$H$297</f>
        <v>0</v>
      </c>
      <c r="S297" s="122">
        <v>0</v>
      </c>
      <c r="T297" s="123">
        <f>$S$297*$H$297</f>
        <v>0</v>
      </c>
      <c r="AR297" s="71" t="s">
        <v>149</v>
      </c>
      <c r="AT297" s="71" t="s">
        <v>144</v>
      </c>
      <c r="AU297" s="71" t="s">
        <v>81</v>
      </c>
      <c r="AY297" s="71" t="s">
        <v>142</v>
      </c>
      <c r="BE297" s="124">
        <f>IF($N$297="základní",$J$297,0)</f>
        <v>0</v>
      </c>
      <c r="BF297" s="124">
        <f>IF($N$297="snížená",$J$297,0)</f>
        <v>0</v>
      </c>
      <c r="BG297" s="124">
        <f>IF($N$297="zákl. přenesená",$J$297,0)</f>
        <v>0</v>
      </c>
      <c r="BH297" s="124">
        <f>IF($N$297="sníž. přenesená",$J$297,0)</f>
        <v>0</v>
      </c>
      <c r="BI297" s="124">
        <f>IF($N$297="nulová",$J$297,0)</f>
        <v>0</v>
      </c>
      <c r="BJ297" s="71" t="s">
        <v>21</v>
      </c>
      <c r="BK297" s="124">
        <f>ROUND($I$297*$H$297,2)</f>
        <v>0</v>
      </c>
      <c r="BL297" s="71" t="s">
        <v>149</v>
      </c>
      <c r="BM297" s="71" t="s">
        <v>596</v>
      </c>
    </row>
    <row r="298" spans="2:51" s="6" customFormat="1" ht="15.75" customHeight="1">
      <c r="B298" s="131"/>
      <c r="D298" s="126" t="s">
        <v>151</v>
      </c>
      <c r="E298" s="134"/>
      <c r="F298" s="134" t="s">
        <v>597</v>
      </c>
      <c r="H298" s="135">
        <v>131.506</v>
      </c>
      <c r="L298" s="131"/>
      <c r="M298" s="136"/>
      <c r="T298" s="137"/>
      <c r="AT298" s="133" t="s">
        <v>151</v>
      </c>
      <c r="AU298" s="133" t="s">
        <v>81</v>
      </c>
      <c r="AV298" s="133" t="s">
        <v>81</v>
      </c>
      <c r="AW298" s="133" t="s">
        <v>109</v>
      </c>
      <c r="AX298" s="133" t="s">
        <v>21</v>
      </c>
      <c r="AY298" s="133" t="s">
        <v>142</v>
      </c>
    </row>
    <row r="299" spans="2:63" s="102" customFormat="1" ht="30.75" customHeight="1">
      <c r="B299" s="103"/>
      <c r="D299" s="104" t="s">
        <v>71</v>
      </c>
      <c r="E299" s="111" t="s">
        <v>598</v>
      </c>
      <c r="F299" s="111" t="s">
        <v>599</v>
      </c>
      <c r="J299" s="112">
        <f>$BK$299</f>
        <v>0</v>
      </c>
      <c r="L299" s="103"/>
      <c r="M299" s="107"/>
      <c r="P299" s="108">
        <f>SUM($P$300:$P$302)</f>
        <v>0</v>
      </c>
      <c r="R299" s="108">
        <f>SUM($R$300:$R$302)</f>
        <v>0</v>
      </c>
      <c r="T299" s="109">
        <f>SUM($T$300:$T$302)</f>
        <v>0</v>
      </c>
      <c r="AR299" s="104" t="s">
        <v>21</v>
      </c>
      <c r="AT299" s="104" t="s">
        <v>71</v>
      </c>
      <c r="AU299" s="104" t="s">
        <v>21</v>
      </c>
      <c r="AY299" s="104" t="s">
        <v>142</v>
      </c>
      <c r="BK299" s="110">
        <f>SUM($BK$300:$BK$302)</f>
        <v>0</v>
      </c>
    </row>
    <row r="300" spans="2:65" s="6" customFormat="1" ht="15.75" customHeight="1">
      <c r="B300" s="22"/>
      <c r="C300" s="113" t="s">
        <v>600</v>
      </c>
      <c r="D300" s="113" t="s">
        <v>144</v>
      </c>
      <c r="E300" s="114" t="s">
        <v>601</v>
      </c>
      <c r="F300" s="115" t="s">
        <v>602</v>
      </c>
      <c r="G300" s="116" t="s">
        <v>280</v>
      </c>
      <c r="H300" s="117">
        <v>1079.616</v>
      </c>
      <c r="I300" s="118"/>
      <c r="J300" s="119">
        <f>ROUND($I$300*$H$300,2)</f>
        <v>0</v>
      </c>
      <c r="K300" s="115" t="s">
        <v>148</v>
      </c>
      <c r="L300" s="22"/>
      <c r="M300" s="120"/>
      <c r="N300" s="121" t="s">
        <v>43</v>
      </c>
      <c r="Q300" s="122">
        <v>0</v>
      </c>
      <c r="R300" s="122">
        <f>$Q$300*$H$300</f>
        <v>0</v>
      </c>
      <c r="S300" s="122">
        <v>0</v>
      </c>
      <c r="T300" s="123">
        <f>$S$300*$H$300</f>
        <v>0</v>
      </c>
      <c r="AR300" s="71" t="s">
        <v>149</v>
      </c>
      <c r="AT300" s="71" t="s">
        <v>144</v>
      </c>
      <c r="AU300" s="71" t="s">
        <v>81</v>
      </c>
      <c r="AY300" s="6" t="s">
        <v>142</v>
      </c>
      <c r="BE300" s="124">
        <f>IF($N$300="základní",$J$300,0)</f>
        <v>0</v>
      </c>
      <c r="BF300" s="124">
        <f>IF($N$300="snížená",$J$300,0)</f>
        <v>0</v>
      </c>
      <c r="BG300" s="124">
        <f>IF($N$300="zákl. přenesená",$J$300,0)</f>
        <v>0</v>
      </c>
      <c r="BH300" s="124">
        <f>IF($N$300="sníž. přenesená",$J$300,0)</f>
        <v>0</v>
      </c>
      <c r="BI300" s="124">
        <f>IF($N$300="nulová",$J$300,0)</f>
        <v>0</v>
      </c>
      <c r="BJ300" s="71" t="s">
        <v>21</v>
      </c>
      <c r="BK300" s="124">
        <f>ROUND($I$300*$H$300,2)</f>
        <v>0</v>
      </c>
      <c r="BL300" s="71" t="s">
        <v>149</v>
      </c>
      <c r="BM300" s="71" t="s">
        <v>603</v>
      </c>
    </row>
    <row r="301" spans="2:65" s="6" customFormat="1" ht="15.75" customHeight="1">
      <c r="B301" s="22"/>
      <c r="C301" s="116" t="s">
        <v>604</v>
      </c>
      <c r="D301" s="116" t="s">
        <v>144</v>
      </c>
      <c r="E301" s="114" t="s">
        <v>605</v>
      </c>
      <c r="F301" s="115" t="s">
        <v>606</v>
      </c>
      <c r="G301" s="116" t="s">
        <v>280</v>
      </c>
      <c r="H301" s="117">
        <v>515.589</v>
      </c>
      <c r="I301" s="118"/>
      <c r="J301" s="119">
        <f>ROUND($I$301*$H$301,2)</f>
        <v>0</v>
      </c>
      <c r="K301" s="115" t="s">
        <v>148</v>
      </c>
      <c r="L301" s="22"/>
      <c r="M301" s="120"/>
      <c r="N301" s="121" t="s">
        <v>43</v>
      </c>
      <c r="Q301" s="122">
        <v>0</v>
      </c>
      <c r="R301" s="122">
        <f>$Q$301*$H$301</f>
        <v>0</v>
      </c>
      <c r="S301" s="122">
        <v>0</v>
      </c>
      <c r="T301" s="123">
        <f>$S$301*$H$301</f>
        <v>0</v>
      </c>
      <c r="AR301" s="71" t="s">
        <v>149</v>
      </c>
      <c r="AT301" s="71" t="s">
        <v>144</v>
      </c>
      <c r="AU301" s="71" t="s">
        <v>81</v>
      </c>
      <c r="AY301" s="71" t="s">
        <v>142</v>
      </c>
      <c r="BE301" s="124">
        <f>IF($N$301="základní",$J$301,0)</f>
        <v>0</v>
      </c>
      <c r="BF301" s="124">
        <f>IF($N$301="snížená",$J$301,0)</f>
        <v>0</v>
      </c>
      <c r="BG301" s="124">
        <f>IF($N$301="zákl. přenesená",$J$301,0)</f>
        <v>0</v>
      </c>
      <c r="BH301" s="124">
        <f>IF($N$301="sníž. přenesená",$J$301,0)</f>
        <v>0</v>
      </c>
      <c r="BI301" s="124">
        <f>IF($N$301="nulová",$J$301,0)</f>
        <v>0</v>
      </c>
      <c r="BJ301" s="71" t="s">
        <v>21</v>
      </c>
      <c r="BK301" s="124">
        <f>ROUND($I$301*$H$301,2)</f>
        <v>0</v>
      </c>
      <c r="BL301" s="71" t="s">
        <v>149</v>
      </c>
      <c r="BM301" s="71" t="s">
        <v>607</v>
      </c>
    </row>
    <row r="302" spans="2:51" s="6" customFormat="1" ht="15.75" customHeight="1">
      <c r="B302" s="131"/>
      <c r="D302" s="126" t="s">
        <v>151</v>
      </c>
      <c r="E302" s="134"/>
      <c r="F302" s="134" t="s">
        <v>608</v>
      </c>
      <c r="H302" s="135">
        <v>515.589</v>
      </c>
      <c r="L302" s="131"/>
      <c r="M302" s="136"/>
      <c r="T302" s="137"/>
      <c r="AT302" s="133" t="s">
        <v>151</v>
      </c>
      <c r="AU302" s="133" t="s">
        <v>81</v>
      </c>
      <c r="AV302" s="133" t="s">
        <v>81</v>
      </c>
      <c r="AW302" s="133" t="s">
        <v>109</v>
      </c>
      <c r="AX302" s="133" t="s">
        <v>21</v>
      </c>
      <c r="AY302" s="133" t="s">
        <v>142</v>
      </c>
    </row>
    <row r="303" spans="2:63" s="102" customFormat="1" ht="37.5" customHeight="1">
      <c r="B303" s="103"/>
      <c r="D303" s="104" t="s">
        <v>71</v>
      </c>
      <c r="E303" s="105" t="s">
        <v>609</v>
      </c>
      <c r="F303" s="105" t="s">
        <v>610</v>
      </c>
      <c r="J303" s="106">
        <f>$BK$303</f>
        <v>0</v>
      </c>
      <c r="L303" s="103"/>
      <c r="M303" s="107"/>
      <c r="P303" s="108">
        <f>$P$304+$P$307+$P$311+$P$313</f>
        <v>0</v>
      </c>
      <c r="R303" s="108">
        <f>$R$304+$R$307+$R$311+$R$313</f>
        <v>0</v>
      </c>
      <c r="T303" s="109">
        <f>$T$304+$T$307+$T$311+$T$313</f>
        <v>0</v>
      </c>
      <c r="AR303" s="104" t="s">
        <v>170</v>
      </c>
      <c r="AT303" s="104" t="s">
        <v>71</v>
      </c>
      <c r="AU303" s="104" t="s">
        <v>72</v>
      </c>
      <c r="AY303" s="104" t="s">
        <v>142</v>
      </c>
      <c r="BK303" s="110">
        <f>$BK$304+$BK$307+$BK$311+$BK$313</f>
        <v>0</v>
      </c>
    </row>
    <row r="304" spans="2:63" s="102" customFormat="1" ht="21" customHeight="1">
      <c r="B304" s="103"/>
      <c r="D304" s="104" t="s">
        <v>71</v>
      </c>
      <c r="E304" s="111" t="s">
        <v>611</v>
      </c>
      <c r="F304" s="111" t="s">
        <v>612</v>
      </c>
      <c r="J304" s="112">
        <f>$BK$304</f>
        <v>0</v>
      </c>
      <c r="L304" s="103"/>
      <c r="M304" s="107"/>
      <c r="P304" s="108">
        <f>SUM($P$305:$P$306)</f>
        <v>0</v>
      </c>
      <c r="R304" s="108">
        <f>SUM($R$305:$R$306)</f>
        <v>0</v>
      </c>
      <c r="T304" s="109">
        <f>SUM($T$305:$T$306)</f>
        <v>0</v>
      </c>
      <c r="AR304" s="104" t="s">
        <v>170</v>
      </c>
      <c r="AT304" s="104" t="s">
        <v>71</v>
      </c>
      <c r="AU304" s="104" t="s">
        <v>21</v>
      </c>
      <c r="AY304" s="104" t="s">
        <v>142</v>
      </c>
      <c r="BK304" s="110">
        <f>SUM($BK$305:$BK$306)</f>
        <v>0</v>
      </c>
    </row>
    <row r="305" spans="2:65" s="6" customFormat="1" ht="15.75" customHeight="1">
      <c r="B305" s="22"/>
      <c r="C305" s="113" t="s">
        <v>613</v>
      </c>
      <c r="D305" s="113" t="s">
        <v>144</v>
      </c>
      <c r="E305" s="114" t="s">
        <v>614</v>
      </c>
      <c r="F305" s="115" t="s">
        <v>615</v>
      </c>
      <c r="G305" s="116" t="s">
        <v>616</v>
      </c>
      <c r="H305" s="117">
        <v>1</v>
      </c>
      <c r="I305" s="118"/>
      <c r="J305" s="119">
        <f>ROUND($I$305*$H$305,2)</f>
        <v>0</v>
      </c>
      <c r="K305" s="115" t="s">
        <v>148</v>
      </c>
      <c r="L305" s="22"/>
      <c r="M305" s="120"/>
      <c r="N305" s="121" t="s">
        <v>43</v>
      </c>
      <c r="Q305" s="122">
        <v>0</v>
      </c>
      <c r="R305" s="122">
        <f>$Q$305*$H$305</f>
        <v>0</v>
      </c>
      <c r="S305" s="122">
        <v>0</v>
      </c>
      <c r="T305" s="123">
        <f>$S$305*$H$305</f>
        <v>0</v>
      </c>
      <c r="AR305" s="71" t="s">
        <v>617</v>
      </c>
      <c r="AT305" s="71" t="s">
        <v>144</v>
      </c>
      <c r="AU305" s="71" t="s">
        <v>81</v>
      </c>
      <c r="AY305" s="6" t="s">
        <v>142</v>
      </c>
      <c r="BE305" s="124">
        <f>IF($N$305="základní",$J$305,0)</f>
        <v>0</v>
      </c>
      <c r="BF305" s="124">
        <f>IF($N$305="snížená",$J$305,0)</f>
        <v>0</v>
      </c>
      <c r="BG305" s="124">
        <f>IF($N$305="zákl. přenesená",$J$305,0)</f>
        <v>0</v>
      </c>
      <c r="BH305" s="124">
        <f>IF($N$305="sníž. přenesená",$J$305,0)</f>
        <v>0</v>
      </c>
      <c r="BI305" s="124">
        <f>IF($N$305="nulová",$J$305,0)</f>
        <v>0</v>
      </c>
      <c r="BJ305" s="71" t="s">
        <v>21</v>
      </c>
      <c r="BK305" s="124">
        <f>ROUND($I$305*$H$305,2)</f>
        <v>0</v>
      </c>
      <c r="BL305" s="71" t="s">
        <v>617</v>
      </c>
      <c r="BM305" s="71" t="s">
        <v>618</v>
      </c>
    </row>
    <row r="306" spans="2:65" s="6" customFormat="1" ht="15.75" customHeight="1">
      <c r="B306" s="22"/>
      <c r="C306" s="116" t="s">
        <v>619</v>
      </c>
      <c r="D306" s="116" t="s">
        <v>144</v>
      </c>
      <c r="E306" s="114" t="s">
        <v>620</v>
      </c>
      <c r="F306" s="115" t="s">
        <v>621</v>
      </c>
      <c r="G306" s="116" t="s">
        <v>616</v>
      </c>
      <c r="H306" s="117">
        <v>1</v>
      </c>
      <c r="I306" s="118"/>
      <c r="J306" s="119">
        <f>ROUND($I$306*$H$306,2)</f>
        <v>0</v>
      </c>
      <c r="K306" s="115" t="s">
        <v>148</v>
      </c>
      <c r="L306" s="22"/>
      <c r="M306" s="120"/>
      <c r="N306" s="121" t="s">
        <v>43</v>
      </c>
      <c r="Q306" s="122">
        <v>0</v>
      </c>
      <c r="R306" s="122">
        <f>$Q$306*$H$306</f>
        <v>0</v>
      </c>
      <c r="S306" s="122">
        <v>0</v>
      </c>
      <c r="T306" s="123">
        <f>$S$306*$H$306</f>
        <v>0</v>
      </c>
      <c r="AR306" s="71" t="s">
        <v>617</v>
      </c>
      <c r="AT306" s="71" t="s">
        <v>144</v>
      </c>
      <c r="AU306" s="71" t="s">
        <v>81</v>
      </c>
      <c r="AY306" s="71" t="s">
        <v>142</v>
      </c>
      <c r="BE306" s="124">
        <f>IF($N$306="základní",$J$306,0)</f>
        <v>0</v>
      </c>
      <c r="BF306" s="124">
        <f>IF($N$306="snížená",$J$306,0)</f>
        <v>0</v>
      </c>
      <c r="BG306" s="124">
        <f>IF($N$306="zákl. přenesená",$J$306,0)</f>
        <v>0</v>
      </c>
      <c r="BH306" s="124">
        <f>IF($N$306="sníž. přenesená",$J$306,0)</f>
        <v>0</v>
      </c>
      <c r="BI306" s="124">
        <f>IF($N$306="nulová",$J$306,0)</f>
        <v>0</v>
      </c>
      <c r="BJ306" s="71" t="s">
        <v>21</v>
      </c>
      <c r="BK306" s="124">
        <f>ROUND($I$306*$H$306,2)</f>
        <v>0</v>
      </c>
      <c r="BL306" s="71" t="s">
        <v>617</v>
      </c>
      <c r="BM306" s="71" t="s">
        <v>622</v>
      </c>
    </row>
    <row r="307" spans="2:63" s="102" customFormat="1" ht="30.75" customHeight="1">
      <c r="B307" s="103"/>
      <c r="D307" s="104" t="s">
        <v>71</v>
      </c>
      <c r="E307" s="111" t="s">
        <v>623</v>
      </c>
      <c r="F307" s="111" t="s">
        <v>624</v>
      </c>
      <c r="J307" s="112">
        <f>$BK$307</f>
        <v>0</v>
      </c>
      <c r="L307" s="103"/>
      <c r="M307" s="107"/>
      <c r="P307" s="108">
        <f>SUM($P$308:$P$310)</f>
        <v>0</v>
      </c>
      <c r="R307" s="108">
        <f>SUM($R$308:$R$310)</f>
        <v>0</v>
      </c>
      <c r="T307" s="109">
        <f>SUM($T$308:$T$310)</f>
        <v>0</v>
      </c>
      <c r="AR307" s="104" t="s">
        <v>170</v>
      </c>
      <c r="AT307" s="104" t="s">
        <v>71</v>
      </c>
      <c r="AU307" s="104" t="s">
        <v>21</v>
      </c>
      <c r="AY307" s="104" t="s">
        <v>142</v>
      </c>
      <c r="BK307" s="110">
        <f>SUM($BK$308:$BK$310)</f>
        <v>0</v>
      </c>
    </row>
    <row r="308" spans="2:65" s="6" customFormat="1" ht="15.75" customHeight="1">
      <c r="B308" s="22"/>
      <c r="C308" s="116" t="s">
        <v>625</v>
      </c>
      <c r="D308" s="116" t="s">
        <v>144</v>
      </c>
      <c r="E308" s="114" t="s">
        <v>626</v>
      </c>
      <c r="F308" s="115" t="s">
        <v>627</v>
      </c>
      <c r="G308" s="116" t="s">
        <v>616</v>
      </c>
      <c r="H308" s="117">
        <v>1</v>
      </c>
      <c r="I308" s="118"/>
      <c r="J308" s="119">
        <f>ROUND($I$308*$H$308,2)</f>
        <v>0</v>
      </c>
      <c r="K308" s="115" t="s">
        <v>148</v>
      </c>
      <c r="L308" s="22"/>
      <c r="M308" s="120"/>
      <c r="N308" s="121" t="s">
        <v>43</v>
      </c>
      <c r="Q308" s="122">
        <v>0</v>
      </c>
      <c r="R308" s="122">
        <f>$Q$308*$H$308</f>
        <v>0</v>
      </c>
      <c r="S308" s="122">
        <v>0</v>
      </c>
      <c r="T308" s="123">
        <f>$S$308*$H$308</f>
        <v>0</v>
      </c>
      <c r="AR308" s="71" t="s">
        <v>617</v>
      </c>
      <c r="AT308" s="71" t="s">
        <v>144</v>
      </c>
      <c r="AU308" s="71" t="s">
        <v>81</v>
      </c>
      <c r="AY308" s="71" t="s">
        <v>142</v>
      </c>
      <c r="BE308" s="124">
        <f>IF($N$308="základní",$J$308,0)</f>
        <v>0</v>
      </c>
      <c r="BF308" s="124">
        <f>IF($N$308="snížená",$J$308,0)</f>
        <v>0</v>
      </c>
      <c r="BG308" s="124">
        <f>IF($N$308="zákl. přenesená",$J$308,0)</f>
        <v>0</v>
      </c>
      <c r="BH308" s="124">
        <f>IF($N$308="sníž. přenesená",$J$308,0)</f>
        <v>0</v>
      </c>
      <c r="BI308" s="124">
        <f>IF($N$308="nulová",$J$308,0)</f>
        <v>0</v>
      </c>
      <c r="BJ308" s="71" t="s">
        <v>21</v>
      </c>
      <c r="BK308" s="124">
        <f>ROUND($I$308*$H$308,2)</f>
        <v>0</v>
      </c>
      <c r="BL308" s="71" t="s">
        <v>617</v>
      </c>
      <c r="BM308" s="71" t="s">
        <v>628</v>
      </c>
    </row>
    <row r="309" spans="2:65" s="6" customFormat="1" ht="15.75" customHeight="1">
      <c r="B309" s="22"/>
      <c r="C309" s="116" t="s">
        <v>629</v>
      </c>
      <c r="D309" s="116" t="s">
        <v>144</v>
      </c>
      <c r="E309" s="114" t="s">
        <v>630</v>
      </c>
      <c r="F309" s="115" t="s">
        <v>631</v>
      </c>
      <c r="G309" s="116" t="s">
        <v>616</v>
      </c>
      <c r="H309" s="117">
        <v>1</v>
      </c>
      <c r="I309" s="118"/>
      <c r="J309" s="119">
        <f>ROUND($I$309*$H$309,2)</f>
        <v>0</v>
      </c>
      <c r="K309" s="115" t="s">
        <v>148</v>
      </c>
      <c r="L309" s="22"/>
      <c r="M309" s="120"/>
      <c r="N309" s="121" t="s">
        <v>43</v>
      </c>
      <c r="Q309" s="122">
        <v>0</v>
      </c>
      <c r="R309" s="122">
        <f>$Q$309*$H$309</f>
        <v>0</v>
      </c>
      <c r="S309" s="122">
        <v>0</v>
      </c>
      <c r="T309" s="123">
        <f>$S$309*$H$309</f>
        <v>0</v>
      </c>
      <c r="AR309" s="71" t="s">
        <v>617</v>
      </c>
      <c r="AT309" s="71" t="s">
        <v>144</v>
      </c>
      <c r="AU309" s="71" t="s">
        <v>81</v>
      </c>
      <c r="AY309" s="71" t="s">
        <v>142</v>
      </c>
      <c r="BE309" s="124">
        <f>IF($N$309="základní",$J$309,0)</f>
        <v>0</v>
      </c>
      <c r="BF309" s="124">
        <f>IF($N$309="snížená",$J$309,0)</f>
        <v>0</v>
      </c>
      <c r="BG309" s="124">
        <f>IF($N$309="zákl. přenesená",$J$309,0)</f>
        <v>0</v>
      </c>
      <c r="BH309" s="124">
        <f>IF($N$309="sníž. přenesená",$J$309,0)</f>
        <v>0</v>
      </c>
      <c r="BI309" s="124">
        <f>IF($N$309="nulová",$J$309,0)</f>
        <v>0</v>
      </c>
      <c r="BJ309" s="71" t="s">
        <v>21</v>
      </c>
      <c r="BK309" s="124">
        <f>ROUND($I$309*$H$309,2)</f>
        <v>0</v>
      </c>
      <c r="BL309" s="71" t="s">
        <v>617</v>
      </c>
      <c r="BM309" s="71" t="s">
        <v>632</v>
      </c>
    </row>
    <row r="310" spans="2:65" s="6" customFormat="1" ht="15.75" customHeight="1">
      <c r="B310" s="22"/>
      <c r="C310" s="116" t="s">
        <v>633</v>
      </c>
      <c r="D310" s="116" t="s">
        <v>144</v>
      </c>
      <c r="E310" s="114" t="s">
        <v>634</v>
      </c>
      <c r="F310" s="115" t="s">
        <v>635</v>
      </c>
      <c r="G310" s="116" t="s">
        <v>616</v>
      </c>
      <c r="H310" s="117">
        <v>1</v>
      </c>
      <c r="I310" s="118"/>
      <c r="J310" s="119">
        <f>ROUND($I$310*$H$310,2)</f>
        <v>0</v>
      </c>
      <c r="K310" s="115" t="s">
        <v>148</v>
      </c>
      <c r="L310" s="22"/>
      <c r="M310" s="120"/>
      <c r="N310" s="121" t="s">
        <v>43</v>
      </c>
      <c r="Q310" s="122">
        <v>0</v>
      </c>
      <c r="R310" s="122">
        <f>$Q$310*$H$310</f>
        <v>0</v>
      </c>
      <c r="S310" s="122">
        <v>0</v>
      </c>
      <c r="T310" s="123">
        <f>$S$310*$H$310</f>
        <v>0</v>
      </c>
      <c r="AR310" s="71" t="s">
        <v>617</v>
      </c>
      <c r="AT310" s="71" t="s">
        <v>144</v>
      </c>
      <c r="AU310" s="71" t="s">
        <v>81</v>
      </c>
      <c r="AY310" s="71" t="s">
        <v>142</v>
      </c>
      <c r="BE310" s="124">
        <f>IF($N$310="základní",$J$310,0)</f>
        <v>0</v>
      </c>
      <c r="BF310" s="124">
        <f>IF($N$310="snížená",$J$310,0)</f>
        <v>0</v>
      </c>
      <c r="BG310" s="124">
        <f>IF($N$310="zákl. přenesená",$J$310,0)</f>
        <v>0</v>
      </c>
      <c r="BH310" s="124">
        <f>IF($N$310="sníž. přenesená",$J$310,0)</f>
        <v>0</v>
      </c>
      <c r="BI310" s="124">
        <f>IF($N$310="nulová",$J$310,0)</f>
        <v>0</v>
      </c>
      <c r="BJ310" s="71" t="s">
        <v>21</v>
      </c>
      <c r="BK310" s="124">
        <f>ROUND($I$310*$H$310,2)</f>
        <v>0</v>
      </c>
      <c r="BL310" s="71" t="s">
        <v>617</v>
      </c>
      <c r="BM310" s="71" t="s">
        <v>636</v>
      </c>
    </row>
    <row r="311" spans="2:63" s="102" customFormat="1" ht="30.75" customHeight="1">
      <c r="B311" s="103"/>
      <c r="D311" s="104" t="s">
        <v>71</v>
      </c>
      <c r="E311" s="111" t="s">
        <v>637</v>
      </c>
      <c r="F311" s="111" t="s">
        <v>638</v>
      </c>
      <c r="J311" s="112">
        <f>$BK$311</f>
        <v>0</v>
      </c>
      <c r="L311" s="103"/>
      <c r="M311" s="107"/>
      <c r="P311" s="108">
        <f>$P$312</f>
        <v>0</v>
      </c>
      <c r="R311" s="108">
        <f>$R$312</f>
        <v>0</v>
      </c>
      <c r="T311" s="109">
        <f>$T$312</f>
        <v>0</v>
      </c>
      <c r="AR311" s="104" t="s">
        <v>170</v>
      </c>
      <c r="AT311" s="104" t="s">
        <v>71</v>
      </c>
      <c r="AU311" s="104" t="s">
        <v>21</v>
      </c>
      <c r="AY311" s="104" t="s">
        <v>142</v>
      </c>
      <c r="BK311" s="110">
        <f>$BK$312</f>
        <v>0</v>
      </c>
    </row>
    <row r="312" spans="2:65" s="6" customFormat="1" ht="15.75" customHeight="1">
      <c r="B312" s="22"/>
      <c r="C312" s="116" t="s">
        <v>639</v>
      </c>
      <c r="D312" s="116" t="s">
        <v>144</v>
      </c>
      <c r="E312" s="114" t="s">
        <v>640</v>
      </c>
      <c r="F312" s="115" t="s">
        <v>641</v>
      </c>
      <c r="G312" s="116" t="s">
        <v>616</v>
      </c>
      <c r="H312" s="117">
        <v>1</v>
      </c>
      <c r="I312" s="118"/>
      <c r="J312" s="119">
        <f>ROUND($I$312*$H$312,2)</f>
        <v>0</v>
      </c>
      <c r="K312" s="115" t="s">
        <v>148</v>
      </c>
      <c r="L312" s="22"/>
      <c r="M312" s="120"/>
      <c r="N312" s="121" t="s">
        <v>43</v>
      </c>
      <c r="Q312" s="122">
        <v>0</v>
      </c>
      <c r="R312" s="122">
        <f>$Q$312*$H$312</f>
        <v>0</v>
      </c>
      <c r="S312" s="122">
        <v>0</v>
      </c>
      <c r="T312" s="123">
        <f>$S$312*$H$312</f>
        <v>0</v>
      </c>
      <c r="AR312" s="71" t="s">
        <v>617</v>
      </c>
      <c r="AT312" s="71" t="s">
        <v>144</v>
      </c>
      <c r="AU312" s="71" t="s">
        <v>81</v>
      </c>
      <c r="AY312" s="71" t="s">
        <v>142</v>
      </c>
      <c r="BE312" s="124">
        <f>IF($N$312="základní",$J$312,0)</f>
        <v>0</v>
      </c>
      <c r="BF312" s="124">
        <f>IF($N$312="snížená",$J$312,0)</f>
        <v>0</v>
      </c>
      <c r="BG312" s="124">
        <f>IF($N$312="zákl. přenesená",$J$312,0)</f>
        <v>0</v>
      </c>
      <c r="BH312" s="124">
        <f>IF($N$312="sníž. přenesená",$J$312,0)</f>
        <v>0</v>
      </c>
      <c r="BI312" s="124">
        <f>IF($N$312="nulová",$J$312,0)</f>
        <v>0</v>
      </c>
      <c r="BJ312" s="71" t="s">
        <v>21</v>
      </c>
      <c r="BK312" s="124">
        <f>ROUND($I$312*$H$312,2)</f>
        <v>0</v>
      </c>
      <c r="BL312" s="71" t="s">
        <v>617</v>
      </c>
      <c r="BM312" s="71" t="s">
        <v>642</v>
      </c>
    </row>
    <row r="313" spans="2:63" s="102" customFormat="1" ht="30.75" customHeight="1">
      <c r="B313" s="103"/>
      <c r="D313" s="104" t="s">
        <v>71</v>
      </c>
      <c r="E313" s="111" t="s">
        <v>643</v>
      </c>
      <c r="F313" s="111" t="s">
        <v>644</v>
      </c>
      <c r="J313" s="112">
        <f>$BK$313</f>
        <v>0</v>
      </c>
      <c r="L313" s="103"/>
      <c r="M313" s="107"/>
      <c r="P313" s="108">
        <f>$P$314</f>
        <v>0</v>
      </c>
      <c r="R313" s="108">
        <f>$R$314</f>
        <v>0</v>
      </c>
      <c r="T313" s="109">
        <f>$T$314</f>
        <v>0</v>
      </c>
      <c r="AR313" s="104" t="s">
        <v>170</v>
      </c>
      <c r="AT313" s="104" t="s">
        <v>71</v>
      </c>
      <c r="AU313" s="104" t="s">
        <v>21</v>
      </c>
      <c r="AY313" s="104" t="s">
        <v>142</v>
      </c>
      <c r="BK313" s="110">
        <f>$BK$314</f>
        <v>0</v>
      </c>
    </row>
    <row r="314" spans="2:65" s="6" customFormat="1" ht="15.75" customHeight="1">
      <c r="B314" s="22"/>
      <c r="C314" s="116" t="s">
        <v>645</v>
      </c>
      <c r="D314" s="116" t="s">
        <v>144</v>
      </c>
      <c r="E314" s="114" t="s">
        <v>646</v>
      </c>
      <c r="F314" s="115" t="s">
        <v>647</v>
      </c>
      <c r="G314" s="116" t="s">
        <v>616</v>
      </c>
      <c r="H314" s="117">
        <v>1</v>
      </c>
      <c r="I314" s="118"/>
      <c r="J314" s="119">
        <f>ROUND($I$314*$H$314,2)</f>
        <v>0</v>
      </c>
      <c r="K314" s="115" t="s">
        <v>148</v>
      </c>
      <c r="L314" s="22"/>
      <c r="M314" s="120"/>
      <c r="N314" s="161" t="s">
        <v>43</v>
      </c>
      <c r="O314" s="162"/>
      <c r="P314" s="162"/>
      <c r="Q314" s="163">
        <v>0</v>
      </c>
      <c r="R314" s="163">
        <f>$Q$314*$H$314</f>
        <v>0</v>
      </c>
      <c r="S314" s="163">
        <v>0</v>
      </c>
      <c r="T314" s="164">
        <f>$S$314*$H$314</f>
        <v>0</v>
      </c>
      <c r="AR314" s="71" t="s">
        <v>617</v>
      </c>
      <c r="AT314" s="71" t="s">
        <v>144</v>
      </c>
      <c r="AU314" s="71" t="s">
        <v>81</v>
      </c>
      <c r="AY314" s="71" t="s">
        <v>142</v>
      </c>
      <c r="BE314" s="124">
        <f>IF($N$314="základní",$J$314,0)</f>
        <v>0</v>
      </c>
      <c r="BF314" s="124">
        <f>IF($N$314="snížená",$J$314,0)</f>
        <v>0</v>
      </c>
      <c r="BG314" s="124">
        <f>IF($N$314="zákl. přenesená",$J$314,0)</f>
        <v>0</v>
      </c>
      <c r="BH314" s="124">
        <f>IF($N$314="sníž. přenesená",$J$314,0)</f>
        <v>0</v>
      </c>
      <c r="BI314" s="124">
        <f>IF($N$314="nulová",$J$314,0)</f>
        <v>0</v>
      </c>
      <c r="BJ314" s="71" t="s">
        <v>21</v>
      </c>
      <c r="BK314" s="124">
        <f>ROUND($I$314*$H$314,2)</f>
        <v>0</v>
      </c>
      <c r="BL314" s="71" t="s">
        <v>617</v>
      </c>
      <c r="BM314" s="71" t="s">
        <v>648</v>
      </c>
    </row>
    <row r="315" spans="2:12" s="6" customFormat="1" ht="7.5" customHeight="1">
      <c r="B315" s="36"/>
      <c r="C315" s="37"/>
      <c r="D315" s="37"/>
      <c r="E315" s="37"/>
      <c r="F315" s="37"/>
      <c r="G315" s="37"/>
      <c r="H315" s="37"/>
      <c r="I315" s="37"/>
      <c r="J315" s="37"/>
      <c r="K315" s="37"/>
      <c r="L315" s="22"/>
    </row>
    <row r="316" s="2" customFormat="1" ht="14.25" customHeight="1"/>
  </sheetData>
  <sheetProtection/>
  <autoFilter ref="C84:K84"/>
  <mergeCells count="6">
    <mergeCell ref="E7:H7"/>
    <mergeCell ref="E22:H22"/>
    <mergeCell ref="E43:H43"/>
    <mergeCell ref="E77:H77"/>
    <mergeCell ref="G1:H1"/>
    <mergeCell ref="L2:V2"/>
  </mergeCells>
  <hyperlinks>
    <hyperlink ref="F1:G1" location="C2" tooltip="Krycí list soupisu" display="1) Krycí list soupisu"/>
    <hyperlink ref="G1:H1" location="C50" tooltip="Rekapitulace" display="2) Rekapitulace"/>
    <hyperlink ref="J1" location="C84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07"/>
  <sheetViews>
    <sheetView showGridLines="0" workbookViewId="0" topLeftCell="A1">
      <selection activeCell="A2" sqref="A2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4" width="5" style="0" customWidth="1"/>
    <col min="5" max="5" width="11.66015625" style="0" customWidth="1"/>
    <col min="6" max="6" width="9.16015625" style="0" customWidth="1"/>
    <col min="7" max="7" width="5" style="0" customWidth="1"/>
    <col min="8" max="8" width="77.83203125" style="0" customWidth="1"/>
    <col min="9" max="10" width="20" style="0" customWidth="1"/>
    <col min="11" max="11" width="1.66796875" style="0" customWidth="1"/>
  </cols>
  <sheetData>
    <row r="1" ht="37.5" customHeight="1"/>
    <row r="2" spans="2:11" ht="7.5" customHeight="1">
      <c r="B2" s="174"/>
      <c r="C2" s="175"/>
      <c r="D2" s="175"/>
      <c r="E2" s="175"/>
      <c r="F2" s="175"/>
      <c r="G2" s="175"/>
      <c r="H2" s="175"/>
      <c r="I2" s="175"/>
      <c r="J2" s="175"/>
      <c r="K2" s="176"/>
    </row>
    <row r="3" spans="2:11" s="179" customFormat="1" ht="45" customHeight="1">
      <c r="B3" s="177"/>
      <c r="C3" s="285" t="s">
        <v>656</v>
      </c>
      <c r="D3" s="285"/>
      <c r="E3" s="285"/>
      <c r="F3" s="285"/>
      <c r="G3" s="285"/>
      <c r="H3" s="285"/>
      <c r="I3" s="285"/>
      <c r="J3" s="285"/>
      <c r="K3" s="178"/>
    </row>
    <row r="4" spans="2:11" ht="25.5" customHeight="1">
      <c r="B4" s="180"/>
      <c r="C4" s="290" t="s">
        <v>657</v>
      </c>
      <c r="D4" s="290"/>
      <c r="E4" s="290"/>
      <c r="F4" s="290"/>
      <c r="G4" s="290"/>
      <c r="H4" s="290"/>
      <c r="I4" s="290"/>
      <c r="J4" s="290"/>
      <c r="K4" s="181"/>
    </row>
    <row r="5" spans="2:11" ht="5.25" customHeight="1">
      <c r="B5" s="180"/>
      <c r="C5" s="182"/>
      <c r="D5" s="182"/>
      <c r="E5" s="182"/>
      <c r="F5" s="182"/>
      <c r="G5" s="182"/>
      <c r="H5" s="182"/>
      <c r="I5" s="182"/>
      <c r="J5" s="182"/>
      <c r="K5" s="181"/>
    </row>
    <row r="6" spans="2:11" ht="15" customHeight="1">
      <c r="B6" s="180"/>
      <c r="C6" s="287" t="s">
        <v>658</v>
      </c>
      <c r="D6" s="287"/>
      <c r="E6" s="287"/>
      <c r="F6" s="287"/>
      <c r="G6" s="287"/>
      <c r="H6" s="287"/>
      <c r="I6" s="287"/>
      <c r="J6" s="287"/>
      <c r="K6" s="181"/>
    </row>
    <row r="7" spans="2:11" ht="15" customHeight="1">
      <c r="B7" s="184"/>
      <c r="C7" s="287" t="s">
        <v>659</v>
      </c>
      <c r="D7" s="287"/>
      <c r="E7" s="287"/>
      <c r="F7" s="287"/>
      <c r="G7" s="287"/>
      <c r="H7" s="287"/>
      <c r="I7" s="287"/>
      <c r="J7" s="287"/>
      <c r="K7" s="181"/>
    </row>
    <row r="8" spans="2:11" ht="12.75" customHeight="1">
      <c r="B8" s="184"/>
      <c r="C8" s="183"/>
      <c r="D8" s="183"/>
      <c r="E8" s="183"/>
      <c r="F8" s="183"/>
      <c r="G8" s="183"/>
      <c r="H8" s="183"/>
      <c r="I8" s="183"/>
      <c r="J8" s="183"/>
      <c r="K8" s="181"/>
    </row>
    <row r="9" spans="2:11" ht="15" customHeight="1">
      <c r="B9" s="184"/>
      <c r="C9" s="287" t="s">
        <v>660</v>
      </c>
      <c r="D9" s="287"/>
      <c r="E9" s="287"/>
      <c r="F9" s="287"/>
      <c r="G9" s="287"/>
      <c r="H9" s="287"/>
      <c r="I9" s="287"/>
      <c r="J9" s="287"/>
      <c r="K9" s="181"/>
    </row>
    <row r="10" spans="2:11" ht="15" customHeight="1">
      <c r="B10" s="184"/>
      <c r="C10" s="183"/>
      <c r="D10" s="287" t="s">
        <v>661</v>
      </c>
      <c r="E10" s="287"/>
      <c r="F10" s="287"/>
      <c r="G10" s="287"/>
      <c r="H10" s="287"/>
      <c r="I10" s="287"/>
      <c r="J10" s="287"/>
      <c r="K10" s="181"/>
    </row>
    <row r="11" spans="2:11" ht="15" customHeight="1">
      <c r="B11" s="184"/>
      <c r="C11" s="185"/>
      <c r="D11" s="287" t="s">
        <v>662</v>
      </c>
      <c r="E11" s="287"/>
      <c r="F11" s="287"/>
      <c r="G11" s="287"/>
      <c r="H11" s="287"/>
      <c r="I11" s="287"/>
      <c r="J11" s="287"/>
      <c r="K11" s="181"/>
    </row>
    <row r="12" spans="2:11" ht="12.75" customHeight="1">
      <c r="B12" s="184"/>
      <c r="C12" s="185"/>
      <c r="D12" s="185"/>
      <c r="E12" s="185"/>
      <c r="F12" s="185"/>
      <c r="G12" s="185"/>
      <c r="H12" s="185"/>
      <c r="I12" s="185"/>
      <c r="J12" s="185"/>
      <c r="K12" s="181"/>
    </row>
    <row r="13" spans="2:11" ht="15" customHeight="1">
      <c r="B13" s="184"/>
      <c r="C13" s="185"/>
      <c r="D13" s="287" t="s">
        <v>663</v>
      </c>
      <c r="E13" s="287"/>
      <c r="F13" s="287"/>
      <c r="G13" s="287"/>
      <c r="H13" s="287"/>
      <c r="I13" s="287"/>
      <c r="J13" s="287"/>
      <c r="K13" s="181"/>
    </row>
    <row r="14" spans="2:11" ht="15" customHeight="1">
      <c r="B14" s="184"/>
      <c r="C14" s="185"/>
      <c r="D14" s="287" t="s">
        <v>664</v>
      </c>
      <c r="E14" s="287"/>
      <c r="F14" s="287"/>
      <c r="G14" s="287"/>
      <c r="H14" s="287"/>
      <c r="I14" s="287"/>
      <c r="J14" s="287"/>
      <c r="K14" s="181"/>
    </row>
    <row r="15" spans="2:11" ht="15" customHeight="1">
      <c r="B15" s="184"/>
      <c r="C15" s="185"/>
      <c r="D15" s="287" t="s">
        <v>665</v>
      </c>
      <c r="E15" s="287"/>
      <c r="F15" s="287"/>
      <c r="G15" s="287"/>
      <c r="H15" s="287"/>
      <c r="I15" s="287"/>
      <c r="J15" s="287"/>
      <c r="K15" s="181"/>
    </row>
    <row r="16" spans="2:11" ht="15" customHeight="1">
      <c r="B16" s="184"/>
      <c r="C16" s="185"/>
      <c r="D16" s="185"/>
      <c r="E16" s="186" t="s">
        <v>75</v>
      </c>
      <c r="F16" s="287" t="s">
        <v>666</v>
      </c>
      <c r="G16" s="287"/>
      <c r="H16" s="287"/>
      <c r="I16" s="287"/>
      <c r="J16" s="287"/>
      <c r="K16" s="181"/>
    </row>
    <row r="17" spans="2:11" ht="15" customHeight="1">
      <c r="B17" s="184"/>
      <c r="C17" s="185"/>
      <c r="D17" s="185"/>
      <c r="E17" s="186" t="s">
        <v>667</v>
      </c>
      <c r="F17" s="287" t="s">
        <v>668</v>
      </c>
      <c r="G17" s="287"/>
      <c r="H17" s="287"/>
      <c r="I17" s="287"/>
      <c r="J17" s="287"/>
      <c r="K17" s="181"/>
    </row>
    <row r="18" spans="2:11" ht="15" customHeight="1">
      <c r="B18" s="184"/>
      <c r="C18" s="185"/>
      <c r="D18" s="185"/>
      <c r="E18" s="186" t="s">
        <v>669</v>
      </c>
      <c r="F18" s="287" t="s">
        <v>670</v>
      </c>
      <c r="G18" s="287"/>
      <c r="H18" s="287"/>
      <c r="I18" s="287"/>
      <c r="J18" s="287"/>
      <c r="K18" s="181"/>
    </row>
    <row r="19" spans="2:11" ht="15" customHeight="1">
      <c r="B19" s="184"/>
      <c r="C19" s="185"/>
      <c r="D19" s="185"/>
      <c r="E19" s="186" t="s">
        <v>671</v>
      </c>
      <c r="F19" s="287" t="s">
        <v>672</v>
      </c>
      <c r="G19" s="287"/>
      <c r="H19" s="287"/>
      <c r="I19" s="287"/>
      <c r="J19" s="287"/>
      <c r="K19" s="181"/>
    </row>
    <row r="20" spans="2:11" ht="15" customHeight="1">
      <c r="B20" s="184"/>
      <c r="C20" s="185"/>
      <c r="D20" s="185"/>
      <c r="E20" s="186" t="s">
        <v>673</v>
      </c>
      <c r="F20" s="287" t="s">
        <v>674</v>
      </c>
      <c r="G20" s="287"/>
      <c r="H20" s="287"/>
      <c r="I20" s="287"/>
      <c r="J20" s="287"/>
      <c r="K20" s="181"/>
    </row>
    <row r="21" spans="2:11" ht="15" customHeight="1">
      <c r="B21" s="184"/>
      <c r="C21" s="185"/>
      <c r="D21" s="185"/>
      <c r="E21" s="186" t="s">
        <v>675</v>
      </c>
      <c r="F21" s="287" t="s">
        <v>676</v>
      </c>
      <c r="G21" s="287"/>
      <c r="H21" s="287"/>
      <c r="I21" s="287"/>
      <c r="J21" s="287"/>
      <c r="K21" s="181"/>
    </row>
    <row r="22" spans="2:11" ht="12.75" customHeight="1">
      <c r="B22" s="184"/>
      <c r="C22" s="185"/>
      <c r="D22" s="185"/>
      <c r="E22" s="185"/>
      <c r="F22" s="185"/>
      <c r="G22" s="185"/>
      <c r="H22" s="185"/>
      <c r="I22" s="185"/>
      <c r="J22" s="185"/>
      <c r="K22" s="181"/>
    </row>
    <row r="23" spans="2:11" ht="15" customHeight="1">
      <c r="B23" s="184"/>
      <c r="C23" s="287" t="s">
        <v>677</v>
      </c>
      <c r="D23" s="287"/>
      <c r="E23" s="287"/>
      <c r="F23" s="287"/>
      <c r="G23" s="287"/>
      <c r="H23" s="287"/>
      <c r="I23" s="287"/>
      <c r="J23" s="287"/>
      <c r="K23" s="181"/>
    </row>
    <row r="24" spans="2:11" ht="15" customHeight="1">
      <c r="B24" s="184"/>
      <c r="C24" s="287" t="s">
        <v>678</v>
      </c>
      <c r="D24" s="287"/>
      <c r="E24" s="287"/>
      <c r="F24" s="287"/>
      <c r="G24" s="287"/>
      <c r="H24" s="287"/>
      <c r="I24" s="287"/>
      <c r="J24" s="287"/>
      <c r="K24" s="181"/>
    </row>
    <row r="25" spans="2:11" ht="15" customHeight="1">
      <c r="B25" s="184"/>
      <c r="C25" s="183"/>
      <c r="D25" s="287" t="s">
        <v>679</v>
      </c>
      <c r="E25" s="287"/>
      <c r="F25" s="287"/>
      <c r="G25" s="287"/>
      <c r="H25" s="287"/>
      <c r="I25" s="287"/>
      <c r="J25" s="287"/>
      <c r="K25" s="181"/>
    </row>
    <row r="26" spans="2:11" ht="15" customHeight="1">
      <c r="B26" s="184"/>
      <c r="C26" s="185"/>
      <c r="D26" s="287" t="s">
        <v>680</v>
      </c>
      <c r="E26" s="287"/>
      <c r="F26" s="287"/>
      <c r="G26" s="287"/>
      <c r="H26" s="287"/>
      <c r="I26" s="287"/>
      <c r="J26" s="287"/>
      <c r="K26" s="181"/>
    </row>
    <row r="27" spans="2:11" ht="12.75" customHeight="1">
      <c r="B27" s="184"/>
      <c r="C27" s="185"/>
      <c r="D27" s="185"/>
      <c r="E27" s="185"/>
      <c r="F27" s="185"/>
      <c r="G27" s="185"/>
      <c r="H27" s="185"/>
      <c r="I27" s="185"/>
      <c r="J27" s="185"/>
      <c r="K27" s="181"/>
    </row>
    <row r="28" spans="2:11" ht="15" customHeight="1">
      <c r="B28" s="184"/>
      <c r="C28" s="185"/>
      <c r="D28" s="287" t="s">
        <v>681</v>
      </c>
      <c r="E28" s="287"/>
      <c r="F28" s="287"/>
      <c r="G28" s="287"/>
      <c r="H28" s="287"/>
      <c r="I28" s="287"/>
      <c r="J28" s="287"/>
      <c r="K28" s="181"/>
    </row>
    <row r="29" spans="2:11" ht="15" customHeight="1">
      <c r="B29" s="184"/>
      <c r="C29" s="185"/>
      <c r="D29" s="287" t="s">
        <v>682</v>
      </c>
      <c r="E29" s="287"/>
      <c r="F29" s="287"/>
      <c r="G29" s="287"/>
      <c r="H29" s="287"/>
      <c r="I29" s="287"/>
      <c r="J29" s="287"/>
      <c r="K29" s="181"/>
    </row>
    <row r="30" spans="2:11" ht="12.75" customHeight="1">
      <c r="B30" s="184"/>
      <c r="C30" s="185"/>
      <c r="D30" s="185"/>
      <c r="E30" s="185"/>
      <c r="F30" s="185"/>
      <c r="G30" s="185"/>
      <c r="H30" s="185"/>
      <c r="I30" s="185"/>
      <c r="J30" s="185"/>
      <c r="K30" s="181"/>
    </row>
    <row r="31" spans="2:11" ht="15" customHeight="1">
      <c r="B31" s="184"/>
      <c r="C31" s="185"/>
      <c r="D31" s="287" t="s">
        <v>683</v>
      </c>
      <c r="E31" s="287"/>
      <c r="F31" s="287"/>
      <c r="G31" s="287"/>
      <c r="H31" s="287"/>
      <c r="I31" s="287"/>
      <c r="J31" s="287"/>
      <c r="K31" s="181"/>
    </row>
    <row r="32" spans="2:11" ht="15" customHeight="1">
      <c r="B32" s="184"/>
      <c r="C32" s="185"/>
      <c r="D32" s="287" t="s">
        <v>684</v>
      </c>
      <c r="E32" s="287"/>
      <c r="F32" s="287"/>
      <c r="G32" s="287"/>
      <c r="H32" s="287"/>
      <c r="I32" s="287"/>
      <c r="J32" s="287"/>
      <c r="K32" s="181"/>
    </row>
    <row r="33" spans="2:11" ht="15" customHeight="1">
      <c r="B33" s="184"/>
      <c r="C33" s="185"/>
      <c r="D33" s="287" t="s">
        <v>685</v>
      </c>
      <c r="E33" s="287"/>
      <c r="F33" s="287"/>
      <c r="G33" s="287"/>
      <c r="H33" s="287"/>
      <c r="I33" s="287"/>
      <c r="J33" s="287"/>
      <c r="K33" s="181"/>
    </row>
    <row r="34" spans="2:11" ht="15" customHeight="1">
      <c r="B34" s="184"/>
      <c r="C34" s="185"/>
      <c r="D34" s="183"/>
      <c r="E34" s="187" t="s">
        <v>126</v>
      </c>
      <c r="F34" s="183"/>
      <c r="G34" s="287" t="s">
        <v>686</v>
      </c>
      <c r="H34" s="287"/>
      <c r="I34" s="287"/>
      <c r="J34" s="287"/>
      <c r="K34" s="181"/>
    </row>
    <row r="35" spans="2:11" ht="30.75" customHeight="1">
      <c r="B35" s="184"/>
      <c r="C35" s="185"/>
      <c r="D35" s="183"/>
      <c r="E35" s="187" t="s">
        <v>687</v>
      </c>
      <c r="F35" s="183"/>
      <c r="G35" s="287" t="s">
        <v>688</v>
      </c>
      <c r="H35" s="287"/>
      <c r="I35" s="287"/>
      <c r="J35" s="287"/>
      <c r="K35" s="181"/>
    </row>
    <row r="36" spans="2:11" ht="15" customHeight="1">
      <c r="B36" s="184"/>
      <c r="C36" s="185"/>
      <c r="D36" s="183"/>
      <c r="E36" s="187" t="s">
        <v>53</v>
      </c>
      <c r="F36" s="183"/>
      <c r="G36" s="287" t="s">
        <v>689</v>
      </c>
      <c r="H36" s="287"/>
      <c r="I36" s="287"/>
      <c r="J36" s="287"/>
      <c r="K36" s="181"/>
    </row>
    <row r="37" spans="2:11" ht="15" customHeight="1">
      <c r="B37" s="184"/>
      <c r="C37" s="185"/>
      <c r="D37" s="183"/>
      <c r="E37" s="187" t="s">
        <v>127</v>
      </c>
      <c r="F37" s="183"/>
      <c r="G37" s="287" t="s">
        <v>690</v>
      </c>
      <c r="H37" s="287"/>
      <c r="I37" s="287"/>
      <c r="J37" s="287"/>
      <c r="K37" s="181"/>
    </row>
    <row r="38" spans="2:11" ht="15" customHeight="1">
      <c r="B38" s="184"/>
      <c r="C38" s="185"/>
      <c r="D38" s="183"/>
      <c r="E38" s="187" t="s">
        <v>128</v>
      </c>
      <c r="F38" s="183"/>
      <c r="G38" s="287" t="s">
        <v>691</v>
      </c>
      <c r="H38" s="287"/>
      <c r="I38" s="287"/>
      <c r="J38" s="287"/>
      <c r="K38" s="181"/>
    </row>
    <row r="39" spans="2:11" ht="15" customHeight="1">
      <c r="B39" s="184"/>
      <c r="C39" s="185"/>
      <c r="D39" s="183"/>
      <c r="E39" s="187" t="s">
        <v>129</v>
      </c>
      <c r="F39" s="183"/>
      <c r="G39" s="287" t="s">
        <v>692</v>
      </c>
      <c r="H39" s="287"/>
      <c r="I39" s="287"/>
      <c r="J39" s="287"/>
      <c r="K39" s="181"/>
    </row>
    <row r="40" spans="2:11" ht="15" customHeight="1">
      <c r="B40" s="184"/>
      <c r="C40" s="185"/>
      <c r="D40" s="183"/>
      <c r="E40" s="187" t="s">
        <v>693</v>
      </c>
      <c r="F40" s="183"/>
      <c r="G40" s="287" t="s">
        <v>694</v>
      </c>
      <c r="H40" s="287"/>
      <c r="I40" s="287"/>
      <c r="J40" s="287"/>
      <c r="K40" s="181"/>
    </row>
    <row r="41" spans="2:11" ht="15" customHeight="1">
      <c r="B41" s="184"/>
      <c r="C41" s="185"/>
      <c r="D41" s="183"/>
      <c r="E41" s="187"/>
      <c r="F41" s="183"/>
      <c r="G41" s="287" t="s">
        <v>695</v>
      </c>
      <c r="H41" s="287"/>
      <c r="I41" s="287"/>
      <c r="J41" s="287"/>
      <c r="K41" s="181"/>
    </row>
    <row r="42" spans="2:11" ht="15" customHeight="1">
      <c r="B42" s="184"/>
      <c r="C42" s="185"/>
      <c r="D42" s="183"/>
      <c r="E42" s="187" t="s">
        <v>696</v>
      </c>
      <c r="F42" s="183"/>
      <c r="G42" s="287" t="s">
        <v>697</v>
      </c>
      <c r="H42" s="287"/>
      <c r="I42" s="287"/>
      <c r="J42" s="287"/>
      <c r="K42" s="181"/>
    </row>
    <row r="43" spans="2:11" ht="15" customHeight="1">
      <c r="B43" s="184"/>
      <c r="C43" s="185"/>
      <c r="D43" s="183"/>
      <c r="E43" s="187" t="s">
        <v>132</v>
      </c>
      <c r="F43" s="183"/>
      <c r="G43" s="287" t="s">
        <v>698</v>
      </c>
      <c r="H43" s="287"/>
      <c r="I43" s="287"/>
      <c r="J43" s="287"/>
      <c r="K43" s="181"/>
    </row>
    <row r="44" spans="2:11" ht="12.75" customHeight="1">
      <c r="B44" s="184"/>
      <c r="C44" s="185"/>
      <c r="D44" s="183"/>
      <c r="E44" s="183"/>
      <c r="F44" s="183"/>
      <c r="G44" s="183"/>
      <c r="H44" s="183"/>
      <c r="I44" s="183"/>
      <c r="J44" s="183"/>
      <c r="K44" s="181"/>
    </row>
    <row r="45" spans="2:11" ht="15" customHeight="1">
      <c r="B45" s="184"/>
      <c r="C45" s="185"/>
      <c r="D45" s="287" t="s">
        <v>699</v>
      </c>
      <c r="E45" s="287"/>
      <c r="F45" s="287"/>
      <c r="G45" s="287"/>
      <c r="H45" s="287"/>
      <c r="I45" s="287"/>
      <c r="J45" s="287"/>
      <c r="K45" s="181"/>
    </row>
    <row r="46" spans="2:11" ht="15" customHeight="1">
      <c r="B46" s="184"/>
      <c r="C46" s="185"/>
      <c r="D46" s="185"/>
      <c r="E46" s="287" t="s">
        <v>700</v>
      </c>
      <c r="F46" s="287"/>
      <c r="G46" s="287"/>
      <c r="H46" s="287"/>
      <c r="I46" s="287"/>
      <c r="J46" s="287"/>
      <c r="K46" s="181"/>
    </row>
    <row r="47" spans="2:11" ht="15" customHeight="1">
      <c r="B47" s="184"/>
      <c r="C47" s="185"/>
      <c r="D47" s="185"/>
      <c r="E47" s="287" t="s">
        <v>701</v>
      </c>
      <c r="F47" s="287"/>
      <c r="G47" s="287"/>
      <c r="H47" s="287"/>
      <c r="I47" s="287"/>
      <c r="J47" s="287"/>
      <c r="K47" s="181"/>
    </row>
    <row r="48" spans="2:11" ht="15" customHeight="1">
      <c r="B48" s="184"/>
      <c r="C48" s="185"/>
      <c r="D48" s="185"/>
      <c r="E48" s="287" t="s">
        <v>702</v>
      </c>
      <c r="F48" s="287"/>
      <c r="G48" s="287"/>
      <c r="H48" s="287"/>
      <c r="I48" s="287"/>
      <c r="J48" s="287"/>
      <c r="K48" s="181"/>
    </row>
    <row r="49" spans="2:11" ht="15" customHeight="1">
      <c r="B49" s="184"/>
      <c r="C49" s="185"/>
      <c r="D49" s="287" t="s">
        <v>703</v>
      </c>
      <c r="E49" s="287"/>
      <c r="F49" s="287"/>
      <c r="G49" s="287"/>
      <c r="H49" s="287"/>
      <c r="I49" s="287"/>
      <c r="J49" s="287"/>
      <c r="K49" s="181"/>
    </row>
    <row r="50" spans="2:11" ht="25.5" customHeight="1">
      <c r="B50" s="180"/>
      <c r="C50" s="290" t="s">
        <v>704</v>
      </c>
      <c r="D50" s="290"/>
      <c r="E50" s="290"/>
      <c r="F50" s="290"/>
      <c r="G50" s="290"/>
      <c r="H50" s="290"/>
      <c r="I50" s="290"/>
      <c r="J50" s="290"/>
      <c r="K50" s="181"/>
    </row>
    <row r="51" spans="2:11" ht="5.25" customHeight="1">
      <c r="B51" s="180"/>
      <c r="C51" s="182"/>
      <c r="D51" s="182"/>
      <c r="E51" s="182"/>
      <c r="F51" s="182"/>
      <c r="G51" s="182"/>
      <c r="H51" s="182"/>
      <c r="I51" s="182"/>
      <c r="J51" s="182"/>
      <c r="K51" s="181"/>
    </row>
    <row r="52" spans="2:11" ht="15" customHeight="1">
      <c r="B52" s="180"/>
      <c r="C52" s="287" t="s">
        <v>705</v>
      </c>
      <c r="D52" s="287"/>
      <c r="E52" s="287"/>
      <c r="F52" s="287"/>
      <c r="G52" s="287"/>
      <c r="H52" s="287"/>
      <c r="I52" s="287"/>
      <c r="J52" s="287"/>
      <c r="K52" s="181"/>
    </row>
    <row r="53" spans="2:11" ht="15" customHeight="1">
      <c r="B53" s="180"/>
      <c r="C53" s="287" t="s">
        <v>706</v>
      </c>
      <c r="D53" s="287"/>
      <c r="E53" s="287"/>
      <c r="F53" s="287"/>
      <c r="G53" s="287"/>
      <c r="H53" s="287"/>
      <c r="I53" s="287"/>
      <c r="J53" s="287"/>
      <c r="K53" s="181"/>
    </row>
    <row r="54" spans="2:11" ht="12.75" customHeight="1">
      <c r="B54" s="180"/>
      <c r="C54" s="183"/>
      <c r="D54" s="183"/>
      <c r="E54" s="183"/>
      <c r="F54" s="183"/>
      <c r="G54" s="183"/>
      <c r="H54" s="183"/>
      <c r="I54" s="183"/>
      <c r="J54" s="183"/>
      <c r="K54" s="181"/>
    </row>
    <row r="55" spans="2:11" ht="15" customHeight="1">
      <c r="B55" s="180"/>
      <c r="C55" s="287" t="s">
        <v>707</v>
      </c>
      <c r="D55" s="287"/>
      <c r="E55" s="287"/>
      <c r="F55" s="287"/>
      <c r="G55" s="287"/>
      <c r="H55" s="287"/>
      <c r="I55" s="287"/>
      <c r="J55" s="287"/>
      <c r="K55" s="181"/>
    </row>
    <row r="56" spans="2:11" ht="15" customHeight="1">
      <c r="B56" s="180"/>
      <c r="C56" s="185"/>
      <c r="D56" s="287" t="s">
        <v>708</v>
      </c>
      <c r="E56" s="287"/>
      <c r="F56" s="287"/>
      <c r="G56" s="287"/>
      <c r="H56" s="287"/>
      <c r="I56" s="287"/>
      <c r="J56" s="287"/>
      <c r="K56" s="181"/>
    </row>
    <row r="57" spans="2:11" ht="15" customHeight="1">
      <c r="B57" s="180"/>
      <c r="C57" s="185"/>
      <c r="D57" s="287" t="s">
        <v>709</v>
      </c>
      <c r="E57" s="287"/>
      <c r="F57" s="287"/>
      <c r="G57" s="287"/>
      <c r="H57" s="287"/>
      <c r="I57" s="287"/>
      <c r="J57" s="287"/>
      <c r="K57" s="181"/>
    </row>
    <row r="58" spans="2:11" ht="15" customHeight="1">
      <c r="B58" s="180"/>
      <c r="C58" s="185"/>
      <c r="D58" s="287" t="s">
        <v>710</v>
      </c>
      <c r="E58" s="287"/>
      <c r="F58" s="287"/>
      <c r="G58" s="287"/>
      <c r="H58" s="287"/>
      <c r="I58" s="287"/>
      <c r="J58" s="287"/>
      <c r="K58" s="181"/>
    </row>
    <row r="59" spans="2:11" ht="15" customHeight="1">
      <c r="B59" s="180"/>
      <c r="C59" s="185"/>
      <c r="D59" s="287" t="s">
        <v>711</v>
      </c>
      <c r="E59" s="287"/>
      <c r="F59" s="287"/>
      <c r="G59" s="287"/>
      <c r="H59" s="287"/>
      <c r="I59" s="287"/>
      <c r="J59" s="287"/>
      <c r="K59" s="181"/>
    </row>
    <row r="60" spans="2:11" ht="15" customHeight="1">
      <c r="B60" s="180"/>
      <c r="C60" s="185"/>
      <c r="D60" s="289" t="s">
        <v>712</v>
      </c>
      <c r="E60" s="289"/>
      <c r="F60" s="289"/>
      <c r="G60" s="289"/>
      <c r="H60" s="289"/>
      <c r="I60" s="289"/>
      <c r="J60" s="289"/>
      <c r="K60" s="181"/>
    </row>
    <row r="61" spans="2:11" ht="15" customHeight="1">
      <c r="B61" s="180"/>
      <c r="C61" s="185"/>
      <c r="D61" s="287" t="s">
        <v>713</v>
      </c>
      <c r="E61" s="287"/>
      <c r="F61" s="287"/>
      <c r="G61" s="287"/>
      <c r="H61" s="287"/>
      <c r="I61" s="287"/>
      <c r="J61" s="287"/>
      <c r="K61" s="181"/>
    </row>
    <row r="62" spans="2:11" ht="12.75" customHeight="1">
      <c r="B62" s="180"/>
      <c r="C62" s="185"/>
      <c r="D62" s="185"/>
      <c r="E62" s="188"/>
      <c r="F62" s="185"/>
      <c r="G62" s="185"/>
      <c r="H62" s="185"/>
      <c r="I62" s="185"/>
      <c r="J62" s="185"/>
      <c r="K62" s="181"/>
    </row>
    <row r="63" spans="2:11" ht="15" customHeight="1">
      <c r="B63" s="180"/>
      <c r="C63" s="185"/>
      <c r="D63" s="287" t="s">
        <v>714</v>
      </c>
      <c r="E63" s="287"/>
      <c r="F63" s="287"/>
      <c r="G63" s="287"/>
      <c r="H63" s="287"/>
      <c r="I63" s="287"/>
      <c r="J63" s="287"/>
      <c r="K63" s="181"/>
    </row>
    <row r="64" spans="2:11" ht="15" customHeight="1">
      <c r="B64" s="180"/>
      <c r="C64" s="185"/>
      <c r="D64" s="289" t="s">
        <v>715</v>
      </c>
      <c r="E64" s="289"/>
      <c r="F64" s="289"/>
      <c r="G64" s="289"/>
      <c r="H64" s="289"/>
      <c r="I64" s="289"/>
      <c r="J64" s="289"/>
      <c r="K64" s="181"/>
    </row>
    <row r="65" spans="2:11" ht="15" customHeight="1">
      <c r="B65" s="180"/>
      <c r="C65" s="185"/>
      <c r="D65" s="287" t="s">
        <v>716</v>
      </c>
      <c r="E65" s="287"/>
      <c r="F65" s="287"/>
      <c r="G65" s="287"/>
      <c r="H65" s="287"/>
      <c r="I65" s="287"/>
      <c r="J65" s="287"/>
      <c r="K65" s="181"/>
    </row>
    <row r="66" spans="2:11" ht="15" customHeight="1">
      <c r="B66" s="180"/>
      <c r="C66" s="185"/>
      <c r="D66" s="287" t="s">
        <v>717</v>
      </c>
      <c r="E66" s="287"/>
      <c r="F66" s="287"/>
      <c r="G66" s="287"/>
      <c r="H66" s="287"/>
      <c r="I66" s="287"/>
      <c r="J66" s="287"/>
      <c r="K66" s="181"/>
    </row>
    <row r="67" spans="2:11" ht="15" customHeight="1">
      <c r="B67" s="180"/>
      <c r="C67" s="185"/>
      <c r="D67" s="287" t="s">
        <v>718</v>
      </c>
      <c r="E67" s="287"/>
      <c r="F67" s="287"/>
      <c r="G67" s="287"/>
      <c r="H67" s="287"/>
      <c r="I67" s="287"/>
      <c r="J67" s="287"/>
      <c r="K67" s="181"/>
    </row>
    <row r="68" spans="2:11" ht="15" customHeight="1">
      <c r="B68" s="180"/>
      <c r="C68" s="185"/>
      <c r="D68" s="287" t="s">
        <v>719</v>
      </c>
      <c r="E68" s="287"/>
      <c r="F68" s="287"/>
      <c r="G68" s="287"/>
      <c r="H68" s="287"/>
      <c r="I68" s="287"/>
      <c r="J68" s="287"/>
      <c r="K68" s="181"/>
    </row>
    <row r="69" spans="2:11" ht="12.75" customHeight="1">
      <c r="B69" s="189"/>
      <c r="C69" s="190"/>
      <c r="D69" s="190"/>
      <c r="E69" s="190"/>
      <c r="F69" s="190"/>
      <c r="G69" s="190"/>
      <c r="H69" s="190"/>
      <c r="I69" s="190"/>
      <c r="J69" s="190"/>
      <c r="K69" s="191"/>
    </row>
    <row r="70" spans="2:11" ht="18.75" customHeight="1">
      <c r="B70" s="192"/>
      <c r="C70" s="192"/>
      <c r="D70" s="192"/>
      <c r="E70" s="192"/>
      <c r="F70" s="192"/>
      <c r="G70" s="192"/>
      <c r="H70" s="192"/>
      <c r="I70" s="192"/>
      <c r="J70" s="192"/>
      <c r="K70" s="193"/>
    </row>
    <row r="71" spans="2:11" ht="18.75" customHeight="1">
      <c r="B71" s="193"/>
      <c r="C71" s="193"/>
      <c r="D71" s="193"/>
      <c r="E71" s="193"/>
      <c r="F71" s="193"/>
      <c r="G71" s="193"/>
      <c r="H71" s="193"/>
      <c r="I71" s="193"/>
      <c r="J71" s="193"/>
      <c r="K71" s="193"/>
    </row>
    <row r="72" spans="2:11" ht="7.5" customHeight="1">
      <c r="B72" s="194"/>
      <c r="C72" s="195"/>
      <c r="D72" s="195"/>
      <c r="E72" s="195"/>
      <c r="F72" s="195"/>
      <c r="G72" s="195"/>
      <c r="H72" s="195"/>
      <c r="I72" s="195"/>
      <c r="J72" s="195"/>
      <c r="K72" s="196"/>
    </row>
    <row r="73" spans="2:11" ht="45" customHeight="1">
      <c r="B73" s="197"/>
      <c r="C73" s="288" t="s">
        <v>655</v>
      </c>
      <c r="D73" s="288"/>
      <c r="E73" s="288"/>
      <c r="F73" s="288"/>
      <c r="G73" s="288"/>
      <c r="H73" s="288"/>
      <c r="I73" s="288"/>
      <c r="J73" s="288"/>
      <c r="K73" s="198"/>
    </row>
    <row r="74" spans="2:11" ht="17.25" customHeight="1">
      <c r="B74" s="197"/>
      <c r="C74" s="199" t="s">
        <v>720</v>
      </c>
      <c r="D74" s="199"/>
      <c r="E74" s="199"/>
      <c r="F74" s="199" t="s">
        <v>721</v>
      </c>
      <c r="G74" s="200"/>
      <c r="H74" s="199" t="s">
        <v>127</v>
      </c>
      <c r="I74" s="199" t="s">
        <v>57</v>
      </c>
      <c r="J74" s="199" t="s">
        <v>722</v>
      </c>
      <c r="K74" s="198"/>
    </row>
    <row r="75" spans="2:11" ht="17.25" customHeight="1">
      <c r="B75" s="197"/>
      <c r="C75" s="201" t="s">
        <v>723</v>
      </c>
      <c r="D75" s="201"/>
      <c r="E75" s="201"/>
      <c r="F75" s="202" t="s">
        <v>724</v>
      </c>
      <c r="G75" s="203"/>
      <c r="H75" s="201"/>
      <c r="I75" s="201"/>
      <c r="J75" s="201" t="s">
        <v>725</v>
      </c>
      <c r="K75" s="198"/>
    </row>
    <row r="76" spans="2:11" ht="5.25" customHeight="1">
      <c r="B76" s="197"/>
      <c r="C76" s="204"/>
      <c r="D76" s="204"/>
      <c r="E76" s="204"/>
      <c r="F76" s="204"/>
      <c r="G76" s="205"/>
      <c r="H76" s="204"/>
      <c r="I76" s="204"/>
      <c r="J76" s="204"/>
      <c r="K76" s="198"/>
    </row>
    <row r="77" spans="2:11" ht="15" customHeight="1">
      <c r="B77" s="197"/>
      <c r="C77" s="187" t="s">
        <v>53</v>
      </c>
      <c r="D77" s="204"/>
      <c r="E77" s="204"/>
      <c r="F77" s="206" t="s">
        <v>726</v>
      </c>
      <c r="G77" s="205"/>
      <c r="H77" s="187" t="s">
        <v>727</v>
      </c>
      <c r="I77" s="187" t="s">
        <v>728</v>
      </c>
      <c r="J77" s="187">
        <v>20</v>
      </c>
      <c r="K77" s="198"/>
    </row>
    <row r="78" spans="2:11" ht="15" customHeight="1">
      <c r="B78" s="197"/>
      <c r="C78" s="187" t="s">
        <v>729</v>
      </c>
      <c r="D78" s="187"/>
      <c r="E78" s="187"/>
      <c r="F78" s="206" t="s">
        <v>726</v>
      </c>
      <c r="G78" s="205"/>
      <c r="H78" s="187" t="s">
        <v>730</v>
      </c>
      <c r="I78" s="187" t="s">
        <v>728</v>
      </c>
      <c r="J78" s="187">
        <v>120</v>
      </c>
      <c r="K78" s="198"/>
    </row>
    <row r="79" spans="2:11" ht="15" customHeight="1">
      <c r="B79" s="207"/>
      <c r="C79" s="187" t="s">
        <v>731</v>
      </c>
      <c r="D79" s="187"/>
      <c r="E79" s="187"/>
      <c r="F79" s="206" t="s">
        <v>732</v>
      </c>
      <c r="G79" s="205"/>
      <c r="H79" s="187" t="s">
        <v>733</v>
      </c>
      <c r="I79" s="187" t="s">
        <v>728</v>
      </c>
      <c r="J79" s="187">
        <v>50</v>
      </c>
      <c r="K79" s="198"/>
    </row>
    <row r="80" spans="2:11" ht="15" customHeight="1">
      <c r="B80" s="207"/>
      <c r="C80" s="187" t="s">
        <v>734</v>
      </c>
      <c r="D80" s="187"/>
      <c r="E80" s="187"/>
      <c r="F80" s="206" t="s">
        <v>726</v>
      </c>
      <c r="G80" s="205"/>
      <c r="H80" s="187" t="s">
        <v>735</v>
      </c>
      <c r="I80" s="187" t="s">
        <v>736</v>
      </c>
      <c r="J80" s="187"/>
      <c r="K80" s="198"/>
    </row>
    <row r="81" spans="2:11" ht="15" customHeight="1">
      <c r="B81" s="207"/>
      <c r="C81" s="208" t="s">
        <v>737</v>
      </c>
      <c r="D81" s="208"/>
      <c r="E81" s="208"/>
      <c r="F81" s="209" t="s">
        <v>732</v>
      </c>
      <c r="G81" s="208"/>
      <c r="H81" s="208" t="s">
        <v>738</v>
      </c>
      <c r="I81" s="208" t="s">
        <v>728</v>
      </c>
      <c r="J81" s="208">
        <v>15</v>
      </c>
      <c r="K81" s="198"/>
    </row>
    <row r="82" spans="2:11" ht="15" customHeight="1">
      <c r="B82" s="207"/>
      <c r="C82" s="208" t="s">
        <v>739</v>
      </c>
      <c r="D82" s="208"/>
      <c r="E82" s="208"/>
      <c r="F82" s="209" t="s">
        <v>732</v>
      </c>
      <c r="G82" s="208"/>
      <c r="H82" s="208" t="s">
        <v>740</v>
      </c>
      <c r="I82" s="208" t="s">
        <v>728</v>
      </c>
      <c r="J82" s="208">
        <v>15</v>
      </c>
      <c r="K82" s="198"/>
    </row>
    <row r="83" spans="2:11" ht="15" customHeight="1">
      <c r="B83" s="207"/>
      <c r="C83" s="208" t="s">
        <v>741</v>
      </c>
      <c r="D83" s="208"/>
      <c r="E83" s="208"/>
      <c r="F83" s="209" t="s">
        <v>732</v>
      </c>
      <c r="G83" s="208"/>
      <c r="H83" s="208" t="s">
        <v>742</v>
      </c>
      <c r="I83" s="208" t="s">
        <v>728</v>
      </c>
      <c r="J83" s="208">
        <v>20</v>
      </c>
      <c r="K83" s="198"/>
    </row>
    <row r="84" spans="2:11" ht="15" customHeight="1">
      <c r="B84" s="207"/>
      <c r="C84" s="208" t="s">
        <v>743</v>
      </c>
      <c r="D84" s="208"/>
      <c r="E84" s="208"/>
      <c r="F84" s="209" t="s">
        <v>732</v>
      </c>
      <c r="G84" s="208"/>
      <c r="H84" s="208" t="s">
        <v>744</v>
      </c>
      <c r="I84" s="208" t="s">
        <v>728</v>
      </c>
      <c r="J84" s="208">
        <v>20</v>
      </c>
      <c r="K84" s="198"/>
    </row>
    <row r="85" spans="2:11" ht="15" customHeight="1">
      <c r="B85" s="207"/>
      <c r="C85" s="187" t="s">
        <v>745</v>
      </c>
      <c r="D85" s="187"/>
      <c r="E85" s="187"/>
      <c r="F85" s="206" t="s">
        <v>732</v>
      </c>
      <c r="G85" s="205"/>
      <c r="H85" s="187" t="s">
        <v>746</v>
      </c>
      <c r="I85" s="187" t="s">
        <v>728</v>
      </c>
      <c r="J85" s="187">
        <v>50</v>
      </c>
      <c r="K85" s="198"/>
    </row>
    <row r="86" spans="2:11" ht="15" customHeight="1">
      <c r="B86" s="207"/>
      <c r="C86" s="187" t="s">
        <v>747</v>
      </c>
      <c r="D86" s="187"/>
      <c r="E86" s="187"/>
      <c r="F86" s="206" t="s">
        <v>732</v>
      </c>
      <c r="G86" s="205"/>
      <c r="H86" s="187" t="s">
        <v>748</v>
      </c>
      <c r="I86" s="187" t="s">
        <v>728</v>
      </c>
      <c r="J86" s="187">
        <v>20</v>
      </c>
      <c r="K86" s="198"/>
    </row>
    <row r="87" spans="2:11" ht="15" customHeight="1">
      <c r="B87" s="207"/>
      <c r="C87" s="187" t="s">
        <v>749</v>
      </c>
      <c r="D87" s="187"/>
      <c r="E87" s="187"/>
      <c r="F87" s="206" t="s">
        <v>732</v>
      </c>
      <c r="G87" s="205"/>
      <c r="H87" s="187" t="s">
        <v>750</v>
      </c>
      <c r="I87" s="187" t="s">
        <v>728</v>
      </c>
      <c r="J87" s="187">
        <v>20</v>
      </c>
      <c r="K87" s="198"/>
    </row>
    <row r="88" spans="2:11" ht="15" customHeight="1">
      <c r="B88" s="207"/>
      <c r="C88" s="187" t="s">
        <v>751</v>
      </c>
      <c r="D88" s="187"/>
      <c r="E88" s="187"/>
      <c r="F88" s="206" t="s">
        <v>732</v>
      </c>
      <c r="G88" s="205"/>
      <c r="H88" s="187" t="s">
        <v>752</v>
      </c>
      <c r="I88" s="187" t="s">
        <v>728</v>
      </c>
      <c r="J88" s="187">
        <v>50</v>
      </c>
      <c r="K88" s="198"/>
    </row>
    <row r="89" spans="2:11" ht="15" customHeight="1">
      <c r="B89" s="207"/>
      <c r="C89" s="187" t="s">
        <v>753</v>
      </c>
      <c r="D89" s="187"/>
      <c r="E89" s="187"/>
      <c r="F89" s="206" t="s">
        <v>732</v>
      </c>
      <c r="G89" s="205"/>
      <c r="H89" s="187" t="s">
        <v>753</v>
      </c>
      <c r="I89" s="187" t="s">
        <v>728</v>
      </c>
      <c r="J89" s="187">
        <v>50</v>
      </c>
      <c r="K89" s="198"/>
    </row>
    <row r="90" spans="2:11" ht="15" customHeight="1">
      <c r="B90" s="207"/>
      <c r="C90" s="187" t="s">
        <v>133</v>
      </c>
      <c r="D90" s="187"/>
      <c r="E90" s="187"/>
      <c r="F90" s="206" t="s">
        <v>732</v>
      </c>
      <c r="G90" s="205"/>
      <c r="H90" s="187" t="s">
        <v>754</v>
      </c>
      <c r="I90" s="187" t="s">
        <v>728</v>
      </c>
      <c r="J90" s="187">
        <v>255</v>
      </c>
      <c r="K90" s="198"/>
    </row>
    <row r="91" spans="2:11" ht="15" customHeight="1">
      <c r="B91" s="207"/>
      <c r="C91" s="187" t="s">
        <v>755</v>
      </c>
      <c r="D91" s="187"/>
      <c r="E91" s="187"/>
      <c r="F91" s="206" t="s">
        <v>726</v>
      </c>
      <c r="G91" s="205"/>
      <c r="H91" s="187" t="s">
        <v>756</v>
      </c>
      <c r="I91" s="187" t="s">
        <v>757</v>
      </c>
      <c r="J91" s="187"/>
      <c r="K91" s="198"/>
    </row>
    <row r="92" spans="2:11" ht="15" customHeight="1">
      <c r="B92" s="207"/>
      <c r="C92" s="187" t="s">
        <v>758</v>
      </c>
      <c r="D92" s="187"/>
      <c r="E92" s="187"/>
      <c r="F92" s="206" t="s">
        <v>726</v>
      </c>
      <c r="G92" s="205"/>
      <c r="H92" s="187" t="s">
        <v>759</v>
      </c>
      <c r="I92" s="187" t="s">
        <v>760</v>
      </c>
      <c r="J92" s="187"/>
      <c r="K92" s="198"/>
    </row>
    <row r="93" spans="2:11" ht="15" customHeight="1">
      <c r="B93" s="207"/>
      <c r="C93" s="187" t="s">
        <v>761</v>
      </c>
      <c r="D93" s="187"/>
      <c r="E93" s="187"/>
      <c r="F93" s="206" t="s">
        <v>726</v>
      </c>
      <c r="G93" s="205"/>
      <c r="H93" s="187" t="s">
        <v>761</v>
      </c>
      <c r="I93" s="187" t="s">
        <v>760</v>
      </c>
      <c r="J93" s="187"/>
      <c r="K93" s="198"/>
    </row>
    <row r="94" spans="2:11" ht="15" customHeight="1">
      <c r="B94" s="207"/>
      <c r="C94" s="187" t="s">
        <v>38</v>
      </c>
      <c r="D94" s="187"/>
      <c r="E94" s="187"/>
      <c r="F94" s="206" t="s">
        <v>726</v>
      </c>
      <c r="G94" s="205"/>
      <c r="H94" s="187" t="s">
        <v>762</v>
      </c>
      <c r="I94" s="187" t="s">
        <v>760</v>
      </c>
      <c r="J94" s="187"/>
      <c r="K94" s="198"/>
    </row>
    <row r="95" spans="2:11" ht="15" customHeight="1">
      <c r="B95" s="207"/>
      <c r="C95" s="187" t="s">
        <v>48</v>
      </c>
      <c r="D95" s="187"/>
      <c r="E95" s="187"/>
      <c r="F95" s="206" t="s">
        <v>726</v>
      </c>
      <c r="G95" s="205"/>
      <c r="H95" s="187" t="s">
        <v>763</v>
      </c>
      <c r="I95" s="187" t="s">
        <v>760</v>
      </c>
      <c r="J95" s="187"/>
      <c r="K95" s="198"/>
    </row>
    <row r="96" spans="2:11" ht="15" customHeight="1">
      <c r="B96" s="210"/>
      <c r="C96" s="211"/>
      <c r="D96" s="211"/>
      <c r="E96" s="211"/>
      <c r="F96" s="211"/>
      <c r="G96" s="211"/>
      <c r="H96" s="211"/>
      <c r="I96" s="211"/>
      <c r="J96" s="211"/>
      <c r="K96" s="212"/>
    </row>
    <row r="97" spans="2:11" ht="18.75" customHeight="1">
      <c r="B97" s="213"/>
      <c r="C97" s="214"/>
      <c r="D97" s="214"/>
      <c r="E97" s="214"/>
      <c r="F97" s="214"/>
      <c r="G97" s="214"/>
      <c r="H97" s="214"/>
      <c r="I97" s="214"/>
      <c r="J97" s="214"/>
      <c r="K97" s="213"/>
    </row>
    <row r="98" spans="2:11" ht="18.75" customHeight="1">
      <c r="B98" s="193"/>
      <c r="C98" s="193"/>
      <c r="D98" s="193"/>
      <c r="E98" s="193"/>
      <c r="F98" s="193"/>
      <c r="G98" s="193"/>
      <c r="H98" s="193"/>
      <c r="I98" s="193"/>
      <c r="J98" s="193"/>
      <c r="K98" s="193"/>
    </row>
    <row r="99" spans="2:11" ht="7.5" customHeight="1">
      <c r="B99" s="194"/>
      <c r="C99" s="195"/>
      <c r="D99" s="195"/>
      <c r="E99" s="195"/>
      <c r="F99" s="195"/>
      <c r="G99" s="195"/>
      <c r="H99" s="195"/>
      <c r="I99" s="195"/>
      <c r="J99" s="195"/>
      <c r="K99" s="196"/>
    </row>
    <row r="100" spans="2:11" ht="45" customHeight="1">
      <c r="B100" s="197"/>
      <c r="C100" s="288" t="s">
        <v>764</v>
      </c>
      <c r="D100" s="288"/>
      <c r="E100" s="288"/>
      <c r="F100" s="288"/>
      <c r="G100" s="288"/>
      <c r="H100" s="288"/>
      <c r="I100" s="288"/>
      <c r="J100" s="288"/>
      <c r="K100" s="198"/>
    </row>
    <row r="101" spans="2:11" ht="17.25" customHeight="1">
      <c r="B101" s="197"/>
      <c r="C101" s="199" t="s">
        <v>720</v>
      </c>
      <c r="D101" s="199"/>
      <c r="E101" s="199"/>
      <c r="F101" s="199" t="s">
        <v>721</v>
      </c>
      <c r="G101" s="200"/>
      <c r="H101" s="199" t="s">
        <v>127</v>
      </c>
      <c r="I101" s="199" t="s">
        <v>57</v>
      </c>
      <c r="J101" s="199" t="s">
        <v>722</v>
      </c>
      <c r="K101" s="198"/>
    </row>
    <row r="102" spans="2:11" ht="17.25" customHeight="1">
      <c r="B102" s="197"/>
      <c r="C102" s="201" t="s">
        <v>723</v>
      </c>
      <c r="D102" s="201"/>
      <c r="E102" s="201"/>
      <c r="F102" s="202" t="s">
        <v>724</v>
      </c>
      <c r="G102" s="203"/>
      <c r="H102" s="201"/>
      <c r="I102" s="201"/>
      <c r="J102" s="201" t="s">
        <v>725</v>
      </c>
      <c r="K102" s="198"/>
    </row>
    <row r="103" spans="2:11" ht="5.25" customHeight="1">
      <c r="B103" s="197"/>
      <c r="C103" s="199"/>
      <c r="D103" s="199"/>
      <c r="E103" s="199"/>
      <c r="F103" s="199"/>
      <c r="G103" s="215"/>
      <c r="H103" s="199"/>
      <c r="I103" s="199"/>
      <c r="J103" s="199"/>
      <c r="K103" s="198"/>
    </row>
    <row r="104" spans="2:11" ht="15" customHeight="1">
      <c r="B104" s="197"/>
      <c r="C104" s="187" t="s">
        <v>53</v>
      </c>
      <c r="D104" s="204"/>
      <c r="E104" s="204"/>
      <c r="F104" s="206" t="s">
        <v>726</v>
      </c>
      <c r="G104" s="215"/>
      <c r="H104" s="187" t="s">
        <v>765</v>
      </c>
      <c r="I104" s="187" t="s">
        <v>728</v>
      </c>
      <c r="J104" s="187">
        <v>20</v>
      </c>
      <c r="K104" s="198"/>
    </row>
    <row r="105" spans="2:11" ht="15" customHeight="1">
      <c r="B105" s="197"/>
      <c r="C105" s="187" t="s">
        <v>729</v>
      </c>
      <c r="D105" s="187"/>
      <c r="E105" s="187"/>
      <c r="F105" s="206" t="s">
        <v>726</v>
      </c>
      <c r="G105" s="187"/>
      <c r="H105" s="187" t="s">
        <v>765</v>
      </c>
      <c r="I105" s="187" t="s">
        <v>728</v>
      </c>
      <c r="J105" s="187">
        <v>120</v>
      </c>
      <c r="K105" s="198"/>
    </row>
    <row r="106" spans="2:11" ht="15" customHeight="1">
      <c r="B106" s="207"/>
      <c r="C106" s="187" t="s">
        <v>731</v>
      </c>
      <c r="D106" s="187"/>
      <c r="E106" s="187"/>
      <c r="F106" s="206" t="s">
        <v>732</v>
      </c>
      <c r="G106" s="187"/>
      <c r="H106" s="187" t="s">
        <v>765</v>
      </c>
      <c r="I106" s="187" t="s">
        <v>728</v>
      </c>
      <c r="J106" s="187">
        <v>50</v>
      </c>
      <c r="K106" s="198"/>
    </row>
    <row r="107" spans="2:11" ht="15" customHeight="1">
      <c r="B107" s="207"/>
      <c r="C107" s="187" t="s">
        <v>734</v>
      </c>
      <c r="D107" s="187"/>
      <c r="E107" s="187"/>
      <c r="F107" s="206" t="s">
        <v>726</v>
      </c>
      <c r="G107" s="187"/>
      <c r="H107" s="187" t="s">
        <v>765</v>
      </c>
      <c r="I107" s="187" t="s">
        <v>736</v>
      </c>
      <c r="J107" s="187"/>
      <c r="K107" s="198"/>
    </row>
    <row r="108" spans="2:11" ht="15" customHeight="1">
      <c r="B108" s="207"/>
      <c r="C108" s="187" t="s">
        <v>745</v>
      </c>
      <c r="D108" s="187"/>
      <c r="E108" s="187"/>
      <c r="F108" s="206" t="s">
        <v>732</v>
      </c>
      <c r="G108" s="187"/>
      <c r="H108" s="187" t="s">
        <v>765</v>
      </c>
      <c r="I108" s="187" t="s">
        <v>728</v>
      </c>
      <c r="J108" s="187">
        <v>50</v>
      </c>
      <c r="K108" s="198"/>
    </row>
    <row r="109" spans="2:11" ht="15" customHeight="1">
      <c r="B109" s="207"/>
      <c r="C109" s="187" t="s">
        <v>753</v>
      </c>
      <c r="D109" s="187"/>
      <c r="E109" s="187"/>
      <c r="F109" s="206" t="s">
        <v>732</v>
      </c>
      <c r="G109" s="187"/>
      <c r="H109" s="187" t="s">
        <v>765</v>
      </c>
      <c r="I109" s="187" t="s">
        <v>728</v>
      </c>
      <c r="J109" s="187">
        <v>50</v>
      </c>
      <c r="K109" s="198"/>
    </row>
    <row r="110" spans="2:11" ht="15" customHeight="1">
      <c r="B110" s="207"/>
      <c r="C110" s="187" t="s">
        <v>751</v>
      </c>
      <c r="D110" s="187"/>
      <c r="E110" s="187"/>
      <c r="F110" s="206" t="s">
        <v>732</v>
      </c>
      <c r="G110" s="187"/>
      <c r="H110" s="187" t="s">
        <v>765</v>
      </c>
      <c r="I110" s="187" t="s">
        <v>728</v>
      </c>
      <c r="J110" s="187">
        <v>50</v>
      </c>
      <c r="K110" s="198"/>
    </row>
    <row r="111" spans="2:11" ht="15" customHeight="1">
      <c r="B111" s="207"/>
      <c r="C111" s="187" t="s">
        <v>53</v>
      </c>
      <c r="D111" s="187"/>
      <c r="E111" s="187"/>
      <c r="F111" s="206" t="s">
        <v>726</v>
      </c>
      <c r="G111" s="187"/>
      <c r="H111" s="187" t="s">
        <v>766</v>
      </c>
      <c r="I111" s="187" t="s">
        <v>728</v>
      </c>
      <c r="J111" s="187">
        <v>20</v>
      </c>
      <c r="K111" s="198"/>
    </row>
    <row r="112" spans="2:11" ht="15" customHeight="1">
      <c r="B112" s="207"/>
      <c r="C112" s="187" t="s">
        <v>767</v>
      </c>
      <c r="D112" s="187"/>
      <c r="E112" s="187"/>
      <c r="F112" s="206" t="s">
        <v>726</v>
      </c>
      <c r="G112" s="187"/>
      <c r="H112" s="187" t="s">
        <v>768</v>
      </c>
      <c r="I112" s="187" t="s">
        <v>728</v>
      </c>
      <c r="J112" s="187">
        <v>120</v>
      </c>
      <c r="K112" s="198"/>
    </row>
    <row r="113" spans="2:11" ht="15" customHeight="1">
      <c r="B113" s="207"/>
      <c r="C113" s="187" t="s">
        <v>38</v>
      </c>
      <c r="D113" s="187"/>
      <c r="E113" s="187"/>
      <c r="F113" s="206" t="s">
        <v>726</v>
      </c>
      <c r="G113" s="187"/>
      <c r="H113" s="187" t="s">
        <v>769</v>
      </c>
      <c r="I113" s="187" t="s">
        <v>760</v>
      </c>
      <c r="J113" s="187"/>
      <c r="K113" s="198"/>
    </row>
    <row r="114" spans="2:11" ht="15" customHeight="1">
      <c r="B114" s="207"/>
      <c r="C114" s="187" t="s">
        <v>48</v>
      </c>
      <c r="D114" s="187"/>
      <c r="E114" s="187"/>
      <c r="F114" s="206" t="s">
        <v>726</v>
      </c>
      <c r="G114" s="187"/>
      <c r="H114" s="187" t="s">
        <v>770</v>
      </c>
      <c r="I114" s="187" t="s">
        <v>760</v>
      </c>
      <c r="J114" s="187"/>
      <c r="K114" s="198"/>
    </row>
    <row r="115" spans="2:11" ht="15" customHeight="1">
      <c r="B115" s="207"/>
      <c r="C115" s="187" t="s">
        <v>57</v>
      </c>
      <c r="D115" s="187"/>
      <c r="E115" s="187"/>
      <c r="F115" s="206" t="s">
        <v>726</v>
      </c>
      <c r="G115" s="187"/>
      <c r="H115" s="187" t="s">
        <v>771</v>
      </c>
      <c r="I115" s="187" t="s">
        <v>772</v>
      </c>
      <c r="J115" s="187"/>
      <c r="K115" s="198"/>
    </row>
    <row r="116" spans="2:11" ht="15" customHeight="1">
      <c r="B116" s="210"/>
      <c r="C116" s="216"/>
      <c r="D116" s="216"/>
      <c r="E116" s="216"/>
      <c r="F116" s="216"/>
      <c r="G116" s="216"/>
      <c r="H116" s="216"/>
      <c r="I116" s="216"/>
      <c r="J116" s="216"/>
      <c r="K116" s="212"/>
    </row>
    <row r="117" spans="2:11" ht="18.75" customHeight="1">
      <c r="B117" s="217"/>
      <c r="C117" s="183"/>
      <c r="D117" s="183"/>
      <c r="E117" s="183"/>
      <c r="F117" s="218"/>
      <c r="G117" s="183"/>
      <c r="H117" s="183"/>
      <c r="I117" s="183"/>
      <c r="J117" s="183"/>
      <c r="K117" s="217"/>
    </row>
    <row r="118" spans="2:11" ht="18.75" customHeight="1">
      <c r="B118" s="193"/>
      <c r="C118" s="193"/>
      <c r="D118" s="193"/>
      <c r="E118" s="193"/>
      <c r="F118" s="193"/>
      <c r="G118" s="193"/>
      <c r="H118" s="193"/>
      <c r="I118" s="193"/>
      <c r="J118" s="193"/>
      <c r="K118" s="193"/>
    </row>
    <row r="119" spans="2:11" ht="7.5" customHeight="1">
      <c r="B119" s="219"/>
      <c r="C119" s="220"/>
      <c r="D119" s="220"/>
      <c r="E119" s="220"/>
      <c r="F119" s="220"/>
      <c r="G119" s="220"/>
      <c r="H119" s="220"/>
      <c r="I119" s="220"/>
      <c r="J119" s="220"/>
      <c r="K119" s="221"/>
    </row>
    <row r="120" spans="2:11" ht="45" customHeight="1">
      <c r="B120" s="222"/>
      <c r="C120" s="285" t="s">
        <v>773</v>
      </c>
      <c r="D120" s="285"/>
      <c r="E120" s="285"/>
      <c r="F120" s="285"/>
      <c r="G120" s="285"/>
      <c r="H120" s="285"/>
      <c r="I120" s="285"/>
      <c r="J120" s="285"/>
      <c r="K120" s="223"/>
    </row>
    <row r="121" spans="2:11" ht="17.25" customHeight="1">
      <c r="B121" s="224"/>
      <c r="C121" s="199" t="s">
        <v>720</v>
      </c>
      <c r="D121" s="199"/>
      <c r="E121" s="199"/>
      <c r="F121" s="199" t="s">
        <v>721</v>
      </c>
      <c r="G121" s="200"/>
      <c r="H121" s="199" t="s">
        <v>127</v>
      </c>
      <c r="I121" s="199" t="s">
        <v>57</v>
      </c>
      <c r="J121" s="199" t="s">
        <v>722</v>
      </c>
      <c r="K121" s="225"/>
    </row>
    <row r="122" spans="2:11" ht="17.25" customHeight="1">
      <c r="B122" s="224"/>
      <c r="C122" s="201" t="s">
        <v>723</v>
      </c>
      <c r="D122" s="201"/>
      <c r="E122" s="201"/>
      <c r="F122" s="202" t="s">
        <v>724</v>
      </c>
      <c r="G122" s="203"/>
      <c r="H122" s="201"/>
      <c r="I122" s="201"/>
      <c r="J122" s="201" t="s">
        <v>725</v>
      </c>
      <c r="K122" s="225"/>
    </row>
    <row r="123" spans="2:11" ht="5.25" customHeight="1">
      <c r="B123" s="226"/>
      <c r="C123" s="204"/>
      <c r="D123" s="204"/>
      <c r="E123" s="204"/>
      <c r="F123" s="204"/>
      <c r="G123" s="187"/>
      <c r="H123" s="204"/>
      <c r="I123" s="204"/>
      <c r="J123" s="204"/>
      <c r="K123" s="227"/>
    </row>
    <row r="124" spans="2:11" ht="15" customHeight="1">
      <c r="B124" s="226"/>
      <c r="C124" s="187" t="s">
        <v>729</v>
      </c>
      <c r="D124" s="204"/>
      <c r="E124" s="204"/>
      <c r="F124" s="206" t="s">
        <v>726</v>
      </c>
      <c r="G124" s="187"/>
      <c r="H124" s="187" t="s">
        <v>765</v>
      </c>
      <c r="I124" s="187" t="s">
        <v>728</v>
      </c>
      <c r="J124" s="187">
        <v>120</v>
      </c>
      <c r="K124" s="228"/>
    </row>
    <row r="125" spans="2:11" ht="15" customHeight="1">
      <c r="B125" s="226"/>
      <c r="C125" s="187" t="s">
        <v>774</v>
      </c>
      <c r="D125" s="187"/>
      <c r="E125" s="187"/>
      <c r="F125" s="206" t="s">
        <v>726</v>
      </c>
      <c r="G125" s="187"/>
      <c r="H125" s="187" t="s">
        <v>775</v>
      </c>
      <c r="I125" s="187" t="s">
        <v>728</v>
      </c>
      <c r="J125" s="187" t="s">
        <v>776</v>
      </c>
      <c r="K125" s="228"/>
    </row>
    <row r="126" spans="2:11" ht="15" customHeight="1">
      <c r="B126" s="226"/>
      <c r="C126" s="187" t="s">
        <v>675</v>
      </c>
      <c r="D126" s="187"/>
      <c r="E126" s="187"/>
      <c r="F126" s="206" t="s">
        <v>726</v>
      </c>
      <c r="G126" s="187"/>
      <c r="H126" s="187" t="s">
        <v>777</v>
      </c>
      <c r="I126" s="187" t="s">
        <v>728</v>
      </c>
      <c r="J126" s="187" t="s">
        <v>776</v>
      </c>
      <c r="K126" s="228"/>
    </row>
    <row r="127" spans="2:11" ht="15" customHeight="1">
      <c r="B127" s="226"/>
      <c r="C127" s="187" t="s">
        <v>737</v>
      </c>
      <c r="D127" s="187"/>
      <c r="E127" s="187"/>
      <c r="F127" s="206" t="s">
        <v>732</v>
      </c>
      <c r="G127" s="187"/>
      <c r="H127" s="187" t="s">
        <v>738</v>
      </c>
      <c r="I127" s="187" t="s">
        <v>728</v>
      </c>
      <c r="J127" s="187">
        <v>15</v>
      </c>
      <c r="K127" s="228"/>
    </row>
    <row r="128" spans="2:11" ht="15" customHeight="1">
      <c r="B128" s="226"/>
      <c r="C128" s="208" t="s">
        <v>739</v>
      </c>
      <c r="D128" s="208"/>
      <c r="E128" s="208"/>
      <c r="F128" s="209" t="s">
        <v>732</v>
      </c>
      <c r="G128" s="208"/>
      <c r="H128" s="208" t="s">
        <v>740</v>
      </c>
      <c r="I128" s="208" t="s">
        <v>728</v>
      </c>
      <c r="J128" s="208">
        <v>15</v>
      </c>
      <c r="K128" s="228"/>
    </row>
    <row r="129" spans="2:11" ht="15" customHeight="1">
      <c r="B129" s="226"/>
      <c r="C129" s="208" t="s">
        <v>741</v>
      </c>
      <c r="D129" s="208"/>
      <c r="E129" s="208"/>
      <c r="F129" s="209" t="s">
        <v>732</v>
      </c>
      <c r="G129" s="208"/>
      <c r="H129" s="208" t="s">
        <v>742</v>
      </c>
      <c r="I129" s="208" t="s">
        <v>728</v>
      </c>
      <c r="J129" s="208">
        <v>20</v>
      </c>
      <c r="K129" s="228"/>
    </row>
    <row r="130" spans="2:11" ht="15" customHeight="1">
      <c r="B130" s="226"/>
      <c r="C130" s="208" t="s">
        <v>743</v>
      </c>
      <c r="D130" s="208"/>
      <c r="E130" s="208"/>
      <c r="F130" s="209" t="s">
        <v>732</v>
      </c>
      <c r="G130" s="208"/>
      <c r="H130" s="208" t="s">
        <v>744</v>
      </c>
      <c r="I130" s="208" t="s">
        <v>728</v>
      </c>
      <c r="J130" s="208">
        <v>20</v>
      </c>
      <c r="K130" s="228"/>
    </row>
    <row r="131" spans="2:11" ht="15" customHeight="1">
      <c r="B131" s="226"/>
      <c r="C131" s="187" t="s">
        <v>731</v>
      </c>
      <c r="D131" s="187"/>
      <c r="E131" s="187"/>
      <c r="F131" s="206" t="s">
        <v>732</v>
      </c>
      <c r="G131" s="187"/>
      <c r="H131" s="187" t="s">
        <v>765</v>
      </c>
      <c r="I131" s="187" t="s">
        <v>728</v>
      </c>
      <c r="J131" s="187">
        <v>50</v>
      </c>
      <c r="K131" s="228"/>
    </row>
    <row r="132" spans="2:11" ht="15" customHeight="1">
      <c r="B132" s="226"/>
      <c r="C132" s="187" t="s">
        <v>745</v>
      </c>
      <c r="D132" s="187"/>
      <c r="E132" s="187"/>
      <c r="F132" s="206" t="s">
        <v>732</v>
      </c>
      <c r="G132" s="187"/>
      <c r="H132" s="187" t="s">
        <v>765</v>
      </c>
      <c r="I132" s="187" t="s">
        <v>728</v>
      </c>
      <c r="J132" s="187">
        <v>50</v>
      </c>
      <c r="K132" s="228"/>
    </row>
    <row r="133" spans="2:11" ht="15" customHeight="1">
      <c r="B133" s="226"/>
      <c r="C133" s="187" t="s">
        <v>751</v>
      </c>
      <c r="D133" s="187"/>
      <c r="E133" s="187"/>
      <c r="F133" s="206" t="s">
        <v>732</v>
      </c>
      <c r="G133" s="187"/>
      <c r="H133" s="187" t="s">
        <v>765</v>
      </c>
      <c r="I133" s="187" t="s">
        <v>728</v>
      </c>
      <c r="J133" s="187">
        <v>50</v>
      </c>
      <c r="K133" s="228"/>
    </row>
    <row r="134" spans="2:11" ht="15" customHeight="1">
      <c r="B134" s="226"/>
      <c r="C134" s="187" t="s">
        <v>753</v>
      </c>
      <c r="D134" s="187"/>
      <c r="E134" s="187"/>
      <c r="F134" s="206" t="s">
        <v>732</v>
      </c>
      <c r="G134" s="187"/>
      <c r="H134" s="187" t="s">
        <v>765</v>
      </c>
      <c r="I134" s="187" t="s">
        <v>728</v>
      </c>
      <c r="J134" s="187">
        <v>50</v>
      </c>
      <c r="K134" s="228"/>
    </row>
    <row r="135" spans="2:11" ht="15" customHeight="1">
      <c r="B135" s="226"/>
      <c r="C135" s="187" t="s">
        <v>133</v>
      </c>
      <c r="D135" s="187"/>
      <c r="E135" s="187"/>
      <c r="F135" s="206" t="s">
        <v>732</v>
      </c>
      <c r="G135" s="187"/>
      <c r="H135" s="187" t="s">
        <v>778</v>
      </c>
      <c r="I135" s="187" t="s">
        <v>728</v>
      </c>
      <c r="J135" s="187">
        <v>255</v>
      </c>
      <c r="K135" s="228"/>
    </row>
    <row r="136" spans="2:11" ht="15" customHeight="1">
      <c r="B136" s="226"/>
      <c r="C136" s="187" t="s">
        <v>755</v>
      </c>
      <c r="D136" s="187"/>
      <c r="E136" s="187"/>
      <c r="F136" s="206" t="s">
        <v>726</v>
      </c>
      <c r="G136" s="187"/>
      <c r="H136" s="187" t="s">
        <v>779</v>
      </c>
      <c r="I136" s="187" t="s">
        <v>757</v>
      </c>
      <c r="J136" s="187"/>
      <c r="K136" s="228"/>
    </row>
    <row r="137" spans="2:11" ht="15" customHeight="1">
      <c r="B137" s="226"/>
      <c r="C137" s="187" t="s">
        <v>758</v>
      </c>
      <c r="D137" s="187"/>
      <c r="E137" s="187"/>
      <c r="F137" s="206" t="s">
        <v>726</v>
      </c>
      <c r="G137" s="187"/>
      <c r="H137" s="187" t="s">
        <v>780</v>
      </c>
      <c r="I137" s="187" t="s">
        <v>760</v>
      </c>
      <c r="J137" s="187"/>
      <c r="K137" s="228"/>
    </row>
    <row r="138" spans="2:11" ht="15" customHeight="1">
      <c r="B138" s="226"/>
      <c r="C138" s="187" t="s">
        <v>761</v>
      </c>
      <c r="D138" s="187"/>
      <c r="E138" s="187"/>
      <c r="F138" s="206" t="s">
        <v>726</v>
      </c>
      <c r="G138" s="187"/>
      <c r="H138" s="187" t="s">
        <v>761</v>
      </c>
      <c r="I138" s="187" t="s">
        <v>760</v>
      </c>
      <c r="J138" s="187"/>
      <c r="K138" s="228"/>
    </row>
    <row r="139" spans="2:11" ht="15" customHeight="1">
      <c r="B139" s="226"/>
      <c r="C139" s="187" t="s">
        <v>38</v>
      </c>
      <c r="D139" s="187"/>
      <c r="E139" s="187"/>
      <c r="F139" s="206" t="s">
        <v>726</v>
      </c>
      <c r="G139" s="187"/>
      <c r="H139" s="187" t="s">
        <v>781</v>
      </c>
      <c r="I139" s="187" t="s">
        <v>760</v>
      </c>
      <c r="J139" s="187"/>
      <c r="K139" s="228"/>
    </row>
    <row r="140" spans="2:11" ht="15" customHeight="1">
      <c r="B140" s="226"/>
      <c r="C140" s="187" t="s">
        <v>782</v>
      </c>
      <c r="D140" s="187"/>
      <c r="E140" s="187"/>
      <c r="F140" s="206" t="s">
        <v>726</v>
      </c>
      <c r="G140" s="187"/>
      <c r="H140" s="187" t="s">
        <v>783</v>
      </c>
      <c r="I140" s="187" t="s">
        <v>760</v>
      </c>
      <c r="J140" s="187"/>
      <c r="K140" s="228"/>
    </row>
    <row r="141" spans="2:11" ht="15" customHeight="1">
      <c r="B141" s="229"/>
      <c r="C141" s="230"/>
      <c r="D141" s="230"/>
      <c r="E141" s="230"/>
      <c r="F141" s="230"/>
      <c r="G141" s="230"/>
      <c r="H141" s="230"/>
      <c r="I141" s="230"/>
      <c r="J141" s="230"/>
      <c r="K141" s="231"/>
    </row>
    <row r="142" spans="2:11" ht="18.75" customHeight="1">
      <c r="B142" s="183"/>
      <c r="C142" s="183"/>
      <c r="D142" s="183"/>
      <c r="E142" s="183"/>
      <c r="F142" s="218"/>
      <c r="G142" s="183"/>
      <c r="H142" s="183"/>
      <c r="I142" s="183"/>
      <c r="J142" s="183"/>
      <c r="K142" s="183"/>
    </row>
    <row r="143" spans="2:11" ht="18.75" customHeight="1">
      <c r="B143" s="193"/>
      <c r="C143" s="193"/>
      <c r="D143" s="193"/>
      <c r="E143" s="193"/>
      <c r="F143" s="193"/>
      <c r="G143" s="193"/>
      <c r="H143" s="193"/>
      <c r="I143" s="193"/>
      <c r="J143" s="193"/>
      <c r="K143" s="193"/>
    </row>
    <row r="144" spans="2:11" ht="7.5" customHeight="1">
      <c r="B144" s="194"/>
      <c r="C144" s="195"/>
      <c r="D144" s="195"/>
      <c r="E144" s="195"/>
      <c r="F144" s="195"/>
      <c r="G144" s="195"/>
      <c r="H144" s="195"/>
      <c r="I144" s="195"/>
      <c r="J144" s="195"/>
      <c r="K144" s="196"/>
    </row>
    <row r="145" spans="2:11" ht="45" customHeight="1">
      <c r="B145" s="197"/>
      <c r="C145" s="288" t="s">
        <v>784</v>
      </c>
      <c r="D145" s="288"/>
      <c r="E145" s="288"/>
      <c r="F145" s="288"/>
      <c r="G145" s="288"/>
      <c r="H145" s="288"/>
      <c r="I145" s="288"/>
      <c r="J145" s="288"/>
      <c r="K145" s="198"/>
    </row>
    <row r="146" spans="2:11" ht="17.25" customHeight="1">
      <c r="B146" s="197"/>
      <c r="C146" s="199" t="s">
        <v>720</v>
      </c>
      <c r="D146" s="199"/>
      <c r="E146" s="199"/>
      <c r="F146" s="199" t="s">
        <v>721</v>
      </c>
      <c r="G146" s="200"/>
      <c r="H146" s="199" t="s">
        <v>127</v>
      </c>
      <c r="I146" s="199" t="s">
        <v>57</v>
      </c>
      <c r="J146" s="199" t="s">
        <v>722</v>
      </c>
      <c r="K146" s="198"/>
    </row>
    <row r="147" spans="2:11" ht="17.25" customHeight="1">
      <c r="B147" s="197"/>
      <c r="C147" s="201" t="s">
        <v>723</v>
      </c>
      <c r="D147" s="201"/>
      <c r="E147" s="201"/>
      <c r="F147" s="202" t="s">
        <v>724</v>
      </c>
      <c r="G147" s="203"/>
      <c r="H147" s="201"/>
      <c r="I147" s="201"/>
      <c r="J147" s="201" t="s">
        <v>725</v>
      </c>
      <c r="K147" s="198"/>
    </row>
    <row r="148" spans="2:11" ht="5.25" customHeight="1">
      <c r="B148" s="207"/>
      <c r="C148" s="204"/>
      <c r="D148" s="204"/>
      <c r="E148" s="204"/>
      <c r="F148" s="204"/>
      <c r="G148" s="205"/>
      <c r="H148" s="204"/>
      <c r="I148" s="204"/>
      <c r="J148" s="204"/>
      <c r="K148" s="228"/>
    </row>
    <row r="149" spans="2:11" ht="15" customHeight="1">
      <c r="B149" s="207"/>
      <c r="C149" s="232" t="s">
        <v>729</v>
      </c>
      <c r="D149" s="187"/>
      <c r="E149" s="187"/>
      <c r="F149" s="233" t="s">
        <v>726</v>
      </c>
      <c r="G149" s="187"/>
      <c r="H149" s="232" t="s">
        <v>765</v>
      </c>
      <c r="I149" s="232" t="s">
        <v>728</v>
      </c>
      <c r="J149" s="232">
        <v>120</v>
      </c>
      <c r="K149" s="228"/>
    </row>
    <row r="150" spans="2:11" ht="15" customHeight="1">
      <c r="B150" s="207"/>
      <c r="C150" s="232" t="s">
        <v>774</v>
      </c>
      <c r="D150" s="187"/>
      <c r="E150" s="187"/>
      <c r="F150" s="233" t="s">
        <v>726</v>
      </c>
      <c r="G150" s="187"/>
      <c r="H150" s="232" t="s">
        <v>785</v>
      </c>
      <c r="I150" s="232" t="s">
        <v>728</v>
      </c>
      <c r="J150" s="232" t="s">
        <v>776</v>
      </c>
      <c r="K150" s="228"/>
    </row>
    <row r="151" spans="2:11" ht="15" customHeight="1">
      <c r="B151" s="207"/>
      <c r="C151" s="232" t="s">
        <v>675</v>
      </c>
      <c r="D151" s="187"/>
      <c r="E151" s="187"/>
      <c r="F151" s="233" t="s">
        <v>726</v>
      </c>
      <c r="G151" s="187"/>
      <c r="H151" s="232" t="s">
        <v>786</v>
      </c>
      <c r="I151" s="232" t="s">
        <v>728</v>
      </c>
      <c r="J151" s="232" t="s">
        <v>776</v>
      </c>
      <c r="K151" s="228"/>
    </row>
    <row r="152" spans="2:11" ht="15" customHeight="1">
      <c r="B152" s="207"/>
      <c r="C152" s="232" t="s">
        <v>731</v>
      </c>
      <c r="D152" s="187"/>
      <c r="E152" s="187"/>
      <c r="F152" s="233" t="s">
        <v>732</v>
      </c>
      <c r="G152" s="187"/>
      <c r="H152" s="232" t="s">
        <v>765</v>
      </c>
      <c r="I152" s="232" t="s">
        <v>728</v>
      </c>
      <c r="J152" s="232">
        <v>50</v>
      </c>
      <c r="K152" s="228"/>
    </row>
    <row r="153" spans="2:11" ht="15" customHeight="1">
      <c r="B153" s="207"/>
      <c r="C153" s="232" t="s">
        <v>734</v>
      </c>
      <c r="D153" s="187"/>
      <c r="E153" s="187"/>
      <c r="F153" s="233" t="s">
        <v>726</v>
      </c>
      <c r="G153" s="187"/>
      <c r="H153" s="232" t="s">
        <v>765</v>
      </c>
      <c r="I153" s="232" t="s">
        <v>736</v>
      </c>
      <c r="J153" s="232"/>
      <c r="K153" s="228"/>
    </row>
    <row r="154" spans="2:11" ht="15" customHeight="1">
      <c r="B154" s="207"/>
      <c r="C154" s="232" t="s">
        <v>745</v>
      </c>
      <c r="D154" s="187"/>
      <c r="E154" s="187"/>
      <c r="F154" s="233" t="s">
        <v>732</v>
      </c>
      <c r="G154" s="187"/>
      <c r="H154" s="232" t="s">
        <v>765</v>
      </c>
      <c r="I154" s="232" t="s">
        <v>728</v>
      </c>
      <c r="J154" s="232">
        <v>50</v>
      </c>
      <c r="K154" s="228"/>
    </row>
    <row r="155" spans="2:11" ht="15" customHeight="1">
      <c r="B155" s="207"/>
      <c r="C155" s="232" t="s">
        <v>753</v>
      </c>
      <c r="D155" s="187"/>
      <c r="E155" s="187"/>
      <c r="F155" s="233" t="s">
        <v>732</v>
      </c>
      <c r="G155" s="187"/>
      <c r="H155" s="232" t="s">
        <v>765</v>
      </c>
      <c r="I155" s="232" t="s">
        <v>728</v>
      </c>
      <c r="J155" s="232">
        <v>50</v>
      </c>
      <c r="K155" s="228"/>
    </row>
    <row r="156" spans="2:11" ht="15" customHeight="1">
      <c r="B156" s="207"/>
      <c r="C156" s="232" t="s">
        <v>751</v>
      </c>
      <c r="D156" s="187"/>
      <c r="E156" s="187"/>
      <c r="F156" s="233" t="s">
        <v>732</v>
      </c>
      <c r="G156" s="187"/>
      <c r="H156" s="232" t="s">
        <v>765</v>
      </c>
      <c r="I156" s="232" t="s">
        <v>728</v>
      </c>
      <c r="J156" s="232">
        <v>50</v>
      </c>
      <c r="K156" s="228"/>
    </row>
    <row r="157" spans="2:11" ht="15" customHeight="1">
      <c r="B157" s="207"/>
      <c r="C157" s="232" t="s">
        <v>106</v>
      </c>
      <c r="D157" s="187"/>
      <c r="E157" s="187"/>
      <c r="F157" s="233" t="s">
        <v>726</v>
      </c>
      <c r="G157" s="187"/>
      <c r="H157" s="232" t="s">
        <v>787</v>
      </c>
      <c r="I157" s="232" t="s">
        <v>728</v>
      </c>
      <c r="J157" s="232" t="s">
        <v>788</v>
      </c>
      <c r="K157" s="228"/>
    </row>
    <row r="158" spans="2:11" ht="15" customHeight="1">
      <c r="B158" s="207"/>
      <c r="C158" s="232" t="s">
        <v>789</v>
      </c>
      <c r="D158" s="187"/>
      <c r="E158" s="187"/>
      <c r="F158" s="233" t="s">
        <v>726</v>
      </c>
      <c r="G158" s="187"/>
      <c r="H158" s="232" t="s">
        <v>790</v>
      </c>
      <c r="I158" s="232" t="s">
        <v>760</v>
      </c>
      <c r="J158" s="232"/>
      <c r="K158" s="228"/>
    </row>
    <row r="159" spans="2:11" ht="15" customHeight="1">
      <c r="B159" s="234"/>
      <c r="C159" s="216"/>
      <c r="D159" s="216"/>
      <c r="E159" s="216"/>
      <c r="F159" s="216"/>
      <c r="G159" s="216"/>
      <c r="H159" s="216"/>
      <c r="I159" s="216"/>
      <c r="J159" s="216"/>
      <c r="K159" s="235"/>
    </row>
    <row r="160" spans="2:11" ht="18.75" customHeight="1">
      <c r="B160" s="183"/>
      <c r="C160" s="187"/>
      <c r="D160" s="187"/>
      <c r="E160" s="187"/>
      <c r="F160" s="206"/>
      <c r="G160" s="187"/>
      <c r="H160" s="187"/>
      <c r="I160" s="187"/>
      <c r="J160" s="187"/>
      <c r="K160" s="183"/>
    </row>
    <row r="161" spans="2:11" ht="18.75" customHeight="1">
      <c r="B161" s="193"/>
      <c r="C161" s="193"/>
      <c r="D161" s="193"/>
      <c r="E161" s="193"/>
      <c r="F161" s="193"/>
      <c r="G161" s="193"/>
      <c r="H161" s="193"/>
      <c r="I161" s="193"/>
      <c r="J161" s="193"/>
      <c r="K161" s="193"/>
    </row>
    <row r="162" spans="2:11" ht="7.5" customHeight="1">
      <c r="B162" s="174"/>
      <c r="C162" s="175"/>
      <c r="D162" s="175"/>
      <c r="E162" s="175"/>
      <c r="F162" s="175"/>
      <c r="G162" s="175"/>
      <c r="H162" s="175"/>
      <c r="I162" s="175"/>
      <c r="J162" s="175"/>
      <c r="K162" s="176"/>
    </row>
    <row r="163" spans="2:11" ht="45" customHeight="1">
      <c r="B163" s="177"/>
      <c r="C163" s="285" t="s">
        <v>791</v>
      </c>
      <c r="D163" s="285"/>
      <c r="E163" s="285"/>
      <c r="F163" s="285"/>
      <c r="G163" s="285"/>
      <c r="H163" s="285"/>
      <c r="I163" s="285"/>
      <c r="J163" s="285"/>
      <c r="K163" s="178"/>
    </row>
    <row r="164" spans="2:11" ht="17.25" customHeight="1">
      <c r="B164" s="177"/>
      <c r="C164" s="199" t="s">
        <v>720</v>
      </c>
      <c r="D164" s="199"/>
      <c r="E164" s="199"/>
      <c r="F164" s="199" t="s">
        <v>721</v>
      </c>
      <c r="G164" s="236"/>
      <c r="H164" s="237" t="s">
        <v>127</v>
      </c>
      <c r="I164" s="237" t="s">
        <v>57</v>
      </c>
      <c r="J164" s="199" t="s">
        <v>722</v>
      </c>
      <c r="K164" s="178"/>
    </row>
    <row r="165" spans="2:11" ht="17.25" customHeight="1">
      <c r="B165" s="180"/>
      <c r="C165" s="201" t="s">
        <v>723</v>
      </c>
      <c r="D165" s="201"/>
      <c r="E165" s="201"/>
      <c r="F165" s="202" t="s">
        <v>724</v>
      </c>
      <c r="G165" s="238"/>
      <c r="H165" s="239"/>
      <c r="I165" s="239"/>
      <c r="J165" s="201" t="s">
        <v>725</v>
      </c>
      <c r="K165" s="181"/>
    </row>
    <row r="166" spans="2:11" ht="5.25" customHeight="1">
      <c r="B166" s="207"/>
      <c r="C166" s="204"/>
      <c r="D166" s="204"/>
      <c r="E166" s="204"/>
      <c r="F166" s="204"/>
      <c r="G166" s="205"/>
      <c r="H166" s="204"/>
      <c r="I166" s="204"/>
      <c r="J166" s="204"/>
      <c r="K166" s="228"/>
    </row>
    <row r="167" spans="2:11" ht="15" customHeight="1">
      <c r="B167" s="207"/>
      <c r="C167" s="187" t="s">
        <v>729</v>
      </c>
      <c r="D167" s="187"/>
      <c r="E167" s="187"/>
      <c r="F167" s="206" t="s">
        <v>726</v>
      </c>
      <c r="G167" s="187"/>
      <c r="H167" s="187" t="s">
        <v>765</v>
      </c>
      <c r="I167" s="187" t="s">
        <v>728</v>
      </c>
      <c r="J167" s="187">
        <v>120</v>
      </c>
      <c r="K167" s="228"/>
    </row>
    <row r="168" spans="2:11" ht="15" customHeight="1">
      <c r="B168" s="207"/>
      <c r="C168" s="187" t="s">
        <v>774</v>
      </c>
      <c r="D168" s="187"/>
      <c r="E168" s="187"/>
      <c r="F168" s="206" t="s">
        <v>726</v>
      </c>
      <c r="G168" s="187"/>
      <c r="H168" s="187" t="s">
        <v>775</v>
      </c>
      <c r="I168" s="187" t="s">
        <v>728</v>
      </c>
      <c r="J168" s="187" t="s">
        <v>776</v>
      </c>
      <c r="K168" s="228"/>
    </row>
    <row r="169" spans="2:11" ht="15" customHeight="1">
      <c r="B169" s="207"/>
      <c r="C169" s="187" t="s">
        <v>675</v>
      </c>
      <c r="D169" s="187"/>
      <c r="E169" s="187"/>
      <c r="F169" s="206" t="s">
        <v>726</v>
      </c>
      <c r="G169" s="187"/>
      <c r="H169" s="187" t="s">
        <v>792</v>
      </c>
      <c r="I169" s="187" t="s">
        <v>728</v>
      </c>
      <c r="J169" s="187" t="s">
        <v>776</v>
      </c>
      <c r="K169" s="228"/>
    </row>
    <row r="170" spans="2:11" ht="15" customHeight="1">
      <c r="B170" s="207"/>
      <c r="C170" s="187" t="s">
        <v>731</v>
      </c>
      <c r="D170" s="187"/>
      <c r="E170" s="187"/>
      <c r="F170" s="206" t="s">
        <v>732</v>
      </c>
      <c r="G170" s="187"/>
      <c r="H170" s="187" t="s">
        <v>792</v>
      </c>
      <c r="I170" s="187" t="s">
        <v>728</v>
      </c>
      <c r="J170" s="187">
        <v>50</v>
      </c>
      <c r="K170" s="228"/>
    </row>
    <row r="171" spans="2:11" ht="15" customHeight="1">
      <c r="B171" s="207"/>
      <c r="C171" s="187" t="s">
        <v>734</v>
      </c>
      <c r="D171" s="187"/>
      <c r="E171" s="187"/>
      <c r="F171" s="206" t="s">
        <v>726</v>
      </c>
      <c r="G171" s="187"/>
      <c r="H171" s="187" t="s">
        <v>792</v>
      </c>
      <c r="I171" s="187" t="s">
        <v>736</v>
      </c>
      <c r="J171" s="187"/>
      <c r="K171" s="228"/>
    </row>
    <row r="172" spans="2:11" ht="15" customHeight="1">
      <c r="B172" s="207"/>
      <c r="C172" s="187" t="s">
        <v>745</v>
      </c>
      <c r="D172" s="187"/>
      <c r="E172" s="187"/>
      <c r="F172" s="206" t="s">
        <v>732</v>
      </c>
      <c r="G172" s="187"/>
      <c r="H172" s="187" t="s">
        <v>792</v>
      </c>
      <c r="I172" s="187" t="s">
        <v>728</v>
      </c>
      <c r="J172" s="187">
        <v>50</v>
      </c>
      <c r="K172" s="228"/>
    </row>
    <row r="173" spans="2:11" ht="15" customHeight="1">
      <c r="B173" s="207"/>
      <c r="C173" s="187" t="s">
        <v>753</v>
      </c>
      <c r="D173" s="187"/>
      <c r="E173" s="187"/>
      <c r="F173" s="206" t="s">
        <v>732</v>
      </c>
      <c r="G173" s="187"/>
      <c r="H173" s="187" t="s">
        <v>792</v>
      </c>
      <c r="I173" s="187" t="s">
        <v>728</v>
      </c>
      <c r="J173" s="187">
        <v>50</v>
      </c>
      <c r="K173" s="228"/>
    </row>
    <row r="174" spans="2:11" ht="15" customHeight="1">
      <c r="B174" s="207"/>
      <c r="C174" s="187" t="s">
        <v>751</v>
      </c>
      <c r="D174" s="187"/>
      <c r="E174" s="187"/>
      <c r="F174" s="206" t="s">
        <v>732</v>
      </c>
      <c r="G174" s="187"/>
      <c r="H174" s="187" t="s">
        <v>792</v>
      </c>
      <c r="I174" s="187" t="s">
        <v>728</v>
      </c>
      <c r="J174" s="187">
        <v>50</v>
      </c>
      <c r="K174" s="228"/>
    </row>
    <row r="175" spans="2:11" ht="15" customHeight="1">
      <c r="B175" s="207"/>
      <c r="C175" s="187" t="s">
        <v>126</v>
      </c>
      <c r="D175" s="187"/>
      <c r="E175" s="187"/>
      <c r="F175" s="206" t="s">
        <v>726</v>
      </c>
      <c r="G175" s="187"/>
      <c r="H175" s="187" t="s">
        <v>793</v>
      </c>
      <c r="I175" s="187" t="s">
        <v>794</v>
      </c>
      <c r="J175" s="187"/>
      <c r="K175" s="228"/>
    </row>
    <row r="176" spans="2:11" ht="15" customHeight="1">
      <c r="B176" s="207"/>
      <c r="C176" s="187" t="s">
        <v>57</v>
      </c>
      <c r="D176" s="187"/>
      <c r="E176" s="187"/>
      <c r="F176" s="206" t="s">
        <v>726</v>
      </c>
      <c r="G176" s="187"/>
      <c r="H176" s="187" t="s">
        <v>795</v>
      </c>
      <c r="I176" s="187" t="s">
        <v>796</v>
      </c>
      <c r="J176" s="187">
        <v>1</v>
      </c>
      <c r="K176" s="228"/>
    </row>
    <row r="177" spans="2:11" ht="15" customHeight="1">
      <c r="B177" s="207"/>
      <c r="C177" s="187" t="s">
        <v>53</v>
      </c>
      <c r="D177" s="187"/>
      <c r="E177" s="187"/>
      <c r="F177" s="206" t="s">
        <v>726</v>
      </c>
      <c r="G177" s="187"/>
      <c r="H177" s="187" t="s">
        <v>797</v>
      </c>
      <c r="I177" s="187" t="s">
        <v>728</v>
      </c>
      <c r="J177" s="187">
        <v>20</v>
      </c>
      <c r="K177" s="228"/>
    </row>
    <row r="178" spans="2:11" ht="15" customHeight="1">
      <c r="B178" s="207"/>
      <c r="C178" s="187" t="s">
        <v>127</v>
      </c>
      <c r="D178" s="187"/>
      <c r="E178" s="187"/>
      <c r="F178" s="206" t="s">
        <v>726</v>
      </c>
      <c r="G178" s="187"/>
      <c r="H178" s="187" t="s">
        <v>798</v>
      </c>
      <c r="I178" s="187" t="s">
        <v>728</v>
      </c>
      <c r="J178" s="187">
        <v>255</v>
      </c>
      <c r="K178" s="228"/>
    </row>
    <row r="179" spans="2:11" ht="15" customHeight="1">
      <c r="B179" s="207"/>
      <c r="C179" s="187" t="s">
        <v>128</v>
      </c>
      <c r="D179" s="187"/>
      <c r="E179" s="187"/>
      <c r="F179" s="206" t="s">
        <v>726</v>
      </c>
      <c r="G179" s="187"/>
      <c r="H179" s="187" t="s">
        <v>691</v>
      </c>
      <c r="I179" s="187" t="s">
        <v>728</v>
      </c>
      <c r="J179" s="187">
        <v>10</v>
      </c>
      <c r="K179" s="228"/>
    </row>
    <row r="180" spans="2:11" ht="15" customHeight="1">
      <c r="B180" s="207"/>
      <c r="C180" s="187" t="s">
        <v>129</v>
      </c>
      <c r="D180" s="187"/>
      <c r="E180" s="187"/>
      <c r="F180" s="206" t="s">
        <v>726</v>
      </c>
      <c r="G180" s="187"/>
      <c r="H180" s="187" t="s">
        <v>799</v>
      </c>
      <c r="I180" s="187" t="s">
        <v>760</v>
      </c>
      <c r="J180" s="187"/>
      <c r="K180" s="228"/>
    </row>
    <row r="181" spans="2:11" ht="15" customHeight="1">
      <c r="B181" s="207"/>
      <c r="C181" s="187" t="s">
        <v>800</v>
      </c>
      <c r="D181" s="187"/>
      <c r="E181" s="187"/>
      <c r="F181" s="206" t="s">
        <v>726</v>
      </c>
      <c r="G181" s="187"/>
      <c r="H181" s="187" t="s">
        <v>801</v>
      </c>
      <c r="I181" s="187" t="s">
        <v>760</v>
      </c>
      <c r="J181" s="187"/>
      <c r="K181" s="228"/>
    </row>
    <row r="182" spans="2:11" ht="15" customHeight="1">
      <c r="B182" s="207"/>
      <c r="C182" s="187" t="s">
        <v>789</v>
      </c>
      <c r="D182" s="187"/>
      <c r="E182" s="187"/>
      <c r="F182" s="206" t="s">
        <v>726</v>
      </c>
      <c r="G182" s="187"/>
      <c r="H182" s="187" t="s">
        <v>802</v>
      </c>
      <c r="I182" s="187" t="s">
        <v>760</v>
      </c>
      <c r="J182" s="187"/>
      <c r="K182" s="228"/>
    </row>
    <row r="183" spans="2:11" ht="15" customHeight="1">
      <c r="B183" s="207"/>
      <c r="C183" s="187" t="s">
        <v>132</v>
      </c>
      <c r="D183" s="187"/>
      <c r="E183" s="187"/>
      <c r="F183" s="206" t="s">
        <v>732</v>
      </c>
      <c r="G183" s="187"/>
      <c r="H183" s="187" t="s">
        <v>803</v>
      </c>
      <c r="I183" s="187" t="s">
        <v>728</v>
      </c>
      <c r="J183" s="187">
        <v>50</v>
      </c>
      <c r="K183" s="228"/>
    </row>
    <row r="184" spans="2:11" ht="15" customHeight="1">
      <c r="B184" s="234"/>
      <c r="C184" s="216"/>
      <c r="D184" s="216"/>
      <c r="E184" s="216"/>
      <c r="F184" s="216"/>
      <c r="G184" s="216"/>
      <c r="H184" s="216"/>
      <c r="I184" s="216"/>
      <c r="J184" s="216"/>
      <c r="K184" s="235"/>
    </row>
    <row r="185" spans="2:11" ht="18.75" customHeight="1">
      <c r="B185" s="183"/>
      <c r="C185" s="187"/>
      <c r="D185" s="187"/>
      <c r="E185" s="187"/>
      <c r="F185" s="206"/>
      <c r="G185" s="187"/>
      <c r="H185" s="187"/>
      <c r="I185" s="187"/>
      <c r="J185" s="187"/>
      <c r="K185" s="183"/>
    </row>
    <row r="186" spans="2:11" ht="18.75" customHeight="1">
      <c r="B186" s="193"/>
      <c r="C186" s="193"/>
      <c r="D186" s="193"/>
      <c r="E186" s="193"/>
      <c r="F186" s="193"/>
      <c r="G186" s="193"/>
      <c r="H186" s="193"/>
      <c r="I186" s="193"/>
      <c r="J186" s="193"/>
      <c r="K186" s="193"/>
    </row>
    <row r="187" spans="2:11" ht="13.5">
      <c r="B187" s="174"/>
      <c r="C187" s="175"/>
      <c r="D187" s="175"/>
      <c r="E187" s="175"/>
      <c r="F187" s="175"/>
      <c r="G187" s="175"/>
      <c r="H187" s="175"/>
      <c r="I187" s="175"/>
      <c r="J187" s="175"/>
      <c r="K187" s="176"/>
    </row>
    <row r="188" spans="2:11" ht="21">
      <c r="B188" s="177"/>
      <c r="C188" s="285" t="s">
        <v>804</v>
      </c>
      <c r="D188" s="285"/>
      <c r="E188" s="285"/>
      <c r="F188" s="285"/>
      <c r="G188" s="285"/>
      <c r="H188" s="285"/>
      <c r="I188" s="285"/>
      <c r="J188" s="285"/>
      <c r="K188" s="178"/>
    </row>
    <row r="189" spans="2:11" ht="25.5" customHeight="1">
      <c r="B189" s="177"/>
      <c r="C189" s="240" t="s">
        <v>805</v>
      </c>
      <c r="D189" s="240"/>
      <c r="E189" s="240"/>
      <c r="F189" s="240" t="s">
        <v>806</v>
      </c>
      <c r="G189" s="241"/>
      <c r="H189" s="286" t="s">
        <v>807</v>
      </c>
      <c r="I189" s="286"/>
      <c r="J189" s="286"/>
      <c r="K189" s="178"/>
    </row>
    <row r="190" spans="2:11" ht="5.25" customHeight="1">
      <c r="B190" s="207"/>
      <c r="C190" s="204"/>
      <c r="D190" s="204"/>
      <c r="E190" s="204"/>
      <c r="F190" s="204"/>
      <c r="G190" s="187"/>
      <c r="H190" s="204"/>
      <c r="I190" s="204"/>
      <c r="J190" s="204"/>
      <c r="K190" s="228"/>
    </row>
    <row r="191" spans="2:11" ht="15" customHeight="1">
      <c r="B191" s="207"/>
      <c r="C191" s="187" t="s">
        <v>808</v>
      </c>
      <c r="D191" s="187"/>
      <c r="E191" s="187"/>
      <c r="F191" s="206" t="s">
        <v>43</v>
      </c>
      <c r="G191" s="187"/>
      <c r="H191" s="284" t="s">
        <v>809</v>
      </c>
      <c r="I191" s="284"/>
      <c r="J191" s="284"/>
      <c r="K191" s="228"/>
    </row>
    <row r="192" spans="2:11" ht="15" customHeight="1">
      <c r="B192" s="207"/>
      <c r="C192" s="213"/>
      <c r="D192" s="187"/>
      <c r="E192" s="187"/>
      <c r="F192" s="206" t="s">
        <v>44</v>
      </c>
      <c r="G192" s="187"/>
      <c r="H192" s="284" t="s">
        <v>810</v>
      </c>
      <c r="I192" s="284"/>
      <c r="J192" s="284"/>
      <c r="K192" s="228"/>
    </row>
    <row r="193" spans="2:11" ht="15" customHeight="1">
      <c r="B193" s="207"/>
      <c r="C193" s="213"/>
      <c r="D193" s="187"/>
      <c r="E193" s="187"/>
      <c r="F193" s="206" t="s">
        <v>47</v>
      </c>
      <c r="G193" s="187"/>
      <c r="H193" s="284" t="s">
        <v>811</v>
      </c>
      <c r="I193" s="284"/>
      <c r="J193" s="284"/>
      <c r="K193" s="228"/>
    </row>
    <row r="194" spans="2:11" ht="15" customHeight="1">
      <c r="B194" s="207"/>
      <c r="C194" s="187"/>
      <c r="D194" s="187"/>
      <c r="E194" s="187"/>
      <c r="F194" s="206" t="s">
        <v>45</v>
      </c>
      <c r="G194" s="187"/>
      <c r="H194" s="284" t="s">
        <v>812</v>
      </c>
      <c r="I194" s="284"/>
      <c r="J194" s="284"/>
      <c r="K194" s="228"/>
    </row>
    <row r="195" spans="2:11" ht="15" customHeight="1">
      <c r="B195" s="207"/>
      <c r="C195" s="187"/>
      <c r="D195" s="187"/>
      <c r="E195" s="187"/>
      <c r="F195" s="206" t="s">
        <v>46</v>
      </c>
      <c r="G195" s="187"/>
      <c r="H195" s="284" t="s">
        <v>813</v>
      </c>
      <c r="I195" s="284"/>
      <c r="J195" s="284"/>
      <c r="K195" s="228"/>
    </row>
    <row r="196" spans="2:11" ht="15" customHeight="1">
      <c r="B196" s="207"/>
      <c r="C196" s="187"/>
      <c r="D196" s="187"/>
      <c r="E196" s="187"/>
      <c r="F196" s="206"/>
      <c r="G196" s="187"/>
      <c r="H196" s="187"/>
      <c r="I196" s="187"/>
      <c r="J196" s="187"/>
      <c r="K196" s="228"/>
    </row>
    <row r="197" spans="2:11" ht="15" customHeight="1">
      <c r="B197" s="207"/>
      <c r="C197" s="187" t="s">
        <v>772</v>
      </c>
      <c r="D197" s="187"/>
      <c r="E197" s="187"/>
      <c r="F197" s="206" t="s">
        <v>75</v>
      </c>
      <c r="G197" s="187"/>
      <c r="H197" s="284" t="s">
        <v>814</v>
      </c>
      <c r="I197" s="284"/>
      <c r="J197" s="284"/>
      <c r="K197" s="228"/>
    </row>
    <row r="198" spans="2:11" ht="15" customHeight="1">
      <c r="B198" s="207"/>
      <c r="C198" s="213"/>
      <c r="D198" s="187"/>
      <c r="E198" s="187"/>
      <c r="F198" s="206" t="s">
        <v>669</v>
      </c>
      <c r="G198" s="187"/>
      <c r="H198" s="284" t="s">
        <v>670</v>
      </c>
      <c r="I198" s="284"/>
      <c r="J198" s="284"/>
      <c r="K198" s="228"/>
    </row>
    <row r="199" spans="2:11" ht="15" customHeight="1">
      <c r="B199" s="207"/>
      <c r="C199" s="187"/>
      <c r="D199" s="187"/>
      <c r="E199" s="187"/>
      <c r="F199" s="206" t="s">
        <v>667</v>
      </c>
      <c r="G199" s="187"/>
      <c r="H199" s="284" t="s">
        <v>815</v>
      </c>
      <c r="I199" s="284"/>
      <c r="J199" s="284"/>
      <c r="K199" s="228"/>
    </row>
    <row r="200" spans="2:11" ht="15" customHeight="1">
      <c r="B200" s="242"/>
      <c r="C200" s="213"/>
      <c r="D200" s="213"/>
      <c r="E200" s="213"/>
      <c r="F200" s="206" t="s">
        <v>671</v>
      </c>
      <c r="G200" s="192"/>
      <c r="H200" s="283" t="s">
        <v>672</v>
      </c>
      <c r="I200" s="283"/>
      <c r="J200" s="283"/>
      <c r="K200" s="243"/>
    </row>
    <row r="201" spans="2:11" ht="15" customHeight="1">
      <c r="B201" s="242"/>
      <c r="C201" s="213"/>
      <c r="D201" s="213"/>
      <c r="E201" s="213"/>
      <c r="F201" s="206" t="s">
        <v>673</v>
      </c>
      <c r="G201" s="192"/>
      <c r="H201" s="283" t="s">
        <v>816</v>
      </c>
      <c r="I201" s="283"/>
      <c r="J201" s="283"/>
      <c r="K201" s="243"/>
    </row>
    <row r="202" spans="2:11" ht="15" customHeight="1">
      <c r="B202" s="242"/>
      <c r="C202" s="213"/>
      <c r="D202" s="213"/>
      <c r="E202" s="213"/>
      <c r="F202" s="244"/>
      <c r="G202" s="192"/>
      <c r="H202" s="245"/>
      <c r="I202" s="245"/>
      <c r="J202" s="245"/>
      <c r="K202" s="243"/>
    </row>
    <row r="203" spans="2:11" ht="15" customHeight="1">
      <c r="B203" s="242"/>
      <c r="C203" s="187" t="s">
        <v>796</v>
      </c>
      <c r="D203" s="213"/>
      <c r="E203" s="213"/>
      <c r="F203" s="206">
        <v>1</v>
      </c>
      <c r="G203" s="192"/>
      <c r="H203" s="283" t="s">
        <v>817</v>
      </c>
      <c r="I203" s="283"/>
      <c r="J203" s="283"/>
      <c r="K203" s="243"/>
    </row>
    <row r="204" spans="2:11" ht="15" customHeight="1">
      <c r="B204" s="242"/>
      <c r="C204" s="213"/>
      <c r="D204" s="213"/>
      <c r="E204" s="213"/>
      <c r="F204" s="206">
        <v>2</v>
      </c>
      <c r="G204" s="192"/>
      <c r="H204" s="283" t="s">
        <v>818</v>
      </c>
      <c r="I204" s="283"/>
      <c r="J204" s="283"/>
      <c r="K204" s="243"/>
    </row>
    <row r="205" spans="2:11" ht="15" customHeight="1">
      <c r="B205" s="242"/>
      <c r="C205" s="213"/>
      <c r="D205" s="213"/>
      <c r="E205" s="213"/>
      <c r="F205" s="206">
        <v>3</v>
      </c>
      <c r="G205" s="192"/>
      <c r="H205" s="283" t="s">
        <v>819</v>
      </c>
      <c r="I205" s="283"/>
      <c r="J205" s="283"/>
      <c r="K205" s="243"/>
    </row>
    <row r="206" spans="2:11" ht="15" customHeight="1">
      <c r="B206" s="242"/>
      <c r="C206" s="213"/>
      <c r="D206" s="213"/>
      <c r="E206" s="213"/>
      <c r="F206" s="206">
        <v>4</v>
      </c>
      <c r="G206" s="192"/>
      <c r="H206" s="283" t="s">
        <v>820</v>
      </c>
      <c r="I206" s="283"/>
      <c r="J206" s="283"/>
      <c r="K206" s="243"/>
    </row>
    <row r="207" spans="2:11" ht="12.75" customHeight="1">
      <c r="B207" s="246"/>
      <c r="C207" s="247"/>
      <c r="D207" s="247"/>
      <c r="E207" s="247"/>
      <c r="F207" s="247"/>
      <c r="G207" s="247"/>
      <c r="H207" s="247"/>
      <c r="I207" s="247"/>
      <c r="J207" s="247"/>
      <c r="K207" s="248"/>
    </row>
  </sheetData>
  <sheetProtection/>
  <mergeCells count="77">
    <mergeCell ref="C3:J3"/>
    <mergeCell ref="C4:J4"/>
    <mergeCell ref="C6:J6"/>
    <mergeCell ref="C7:J7"/>
    <mergeCell ref="C9:J9"/>
    <mergeCell ref="D10:J10"/>
    <mergeCell ref="D11:J11"/>
    <mergeCell ref="D13:J13"/>
    <mergeCell ref="D14:J14"/>
    <mergeCell ref="D15:J15"/>
    <mergeCell ref="F16:J16"/>
    <mergeCell ref="F17:J17"/>
    <mergeCell ref="F18:J18"/>
    <mergeCell ref="F19:J19"/>
    <mergeCell ref="F20:J20"/>
    <mergeCell ref="F21:J21"/>
    <mergeCell ref="C23:J23"/>
    <mergeCell ref="C24:J24"/>
    <mergeCell ref="D25:J25"/>
    <mergeCell ref="D26:J26"/>
    <mergeCell ref="D28:J28"/>
    <mergeCell ref="D29:J29"/>
    <mergeCell ref="D31:J31"/>
    <mergeCell ref="D32:J32"/>
    <mergeCell ref="D33:J33"/>
    <mergeCell ref="G34:J34"/>
    <mergeCell ref="G35:J35"/>
    <mergeCell ref="G36:J36"/>
    <mergeCell ref="G37:J37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E48:J48"/>
    <mergeCell ref="D49:J49"/>
    <mergeCell ref="C50:J50"/>
    <mergeCell ref="C52:J52"/>
    <mergeCell ref="C53:J53"/>
    <mergeCell ref="C55:J55"/>
    <mergeCell ref="D56:J56"/>
    <mergeCell ref="D57:J57"/>
    <mergeCell ref="D58:J58"/>
    <mergeCell ref="D59:J59"/>
    <mergeCell ref="D60:J60"/>
    <mergeCell ref="D61:J61"/>
    <mergeCell ref="D63:J63"/>
    <mergeCell ref="D64:J64"/>
    <mergeCell ref="D65:J65"/>
    <mergeCell ref="D66:J66"/>
    <mergeCell ref="D67:J67"/>
    <mergeCell ref="D68:J68"/>
    <mergeCell ref="C73:J73"/>
    <mergeCell ref="C100:J100"/>
    <mergeCell ref="C120:J120"/>
    <mergeCell ref="C145:J145"/>
    <mergeCell ref="H200:J200"/>
    <mergeCell ref="C163:J163"/>
    <mergeCell ref="C188:J188"/>
    <mergeCell ref="H189:J189"/>
    <mergeCell ref="H191:J191"/>
    <mergeCell ref="H192:J192"/>
    <mergeCell ref="H193:J193"/>
    <mergeCell ref="H201:J201"/>
    <mergeCell ref="H203:J203"/>
    <mergeCell ref="H204:J204"/>
    <mergeCell ref="H205:J205"/>
    <mergeCell ref="H206:J206"/>
    <mergeCell ref="H194:J194"/>
    <mergeCell ref="H195:J195"/>
    <mergeCell ref="H197:J197"/>
    <mergeCell ref="H198:J198"/>
    <mergeCell ref="H199:J199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Irena Fajfrová</cp:lastModifiedBy>
  <dcterms:modified xsi:type="dcterms:W3CDTF">2014-06-16T05:29:42Z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